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3"/>
  </bookViews>
  <sheets>
    <sheet name="с-4 розряд" sheetId="1" r:id="rId1"/>
    <sheet name="команда загал" sheetId="2" r:id="rId2"/>
    <sheet name="С-2 ітог" sheetId="3" r:id="rId3"/>
    <sheet name="С-4 итог" sheetId="4" r:id="rId4"/>
    <sheet name="Рят.С-2" sheetId="5" r:id="rId5"/>
    <sheet name="С-2-спринт" sheetId="6" r:id="rId6"/>
    <sheet name="спринт.С-4" sheetId="7" r:id="rId7"/>
    <sheet name="рятув.С-4" sheetId="8" r:id="rId8"/>
    <sheet name="ралі С-2" sheetId="9" r:id="rId9"/>
    <sheet name="номера" sheetId="10" r:id="rId10"/>
    <sheet name="Ралі с4" sheetId="11" r:id="rId11"/>
    <sheet name="Іменні заявки" sheetId="12" r:id="rId12"/>
  </sheets>
  <definedNames>
    <definedName name="_xlnm.Print_Titles" localSheetId="10">'Ралі с4'!$4:$11</definedName>
    <definedName name="_xlnm.Print_Titles" localSheetId="7">'рятув.С-4'!$4:$11</definedName>
    <definedName name="_xlnm.Print_Area" localSheetId="1">'команда загал'!$A$1:$H$21</definedName>
    <definedName name="_xlnm.Print_Area" localSheetId="9">'номера'!$A$1:$B$17</definedName>
    <definedName name="_xlnm.Print_Area" localSheetId="8">'ралі С-2'!$A$1:$L$27</definedName>
    <definedName name="_xlnm.Print_Area" localSheetId="10">'Ралі с4'!$A$1:$L$43</definedName>
    <definedName name="_xlnm.Print_Area" localSheetId="7">'рятув.С-4'!$A$1:$L$39</definedName>
    <definedName name="_xlnm.Print_Area" localSheetId="2">'С-2 ітог'!$A$1:$O$26</definedName>
    <definedName name="_xlnm.Print_Area" localSheetId="5">'С-2-спринт'!$A$1:$K$27</definedName>
    <definedName name="_xlnm.Print_Area" localSheetId="3">'С-4 итог'!$A$1:$R$42</definedName>
    <definedName name="_xlnm.Print_Area" localSheetId="0">'с-4 розряд'!$A$1:$L$73</definedName>
  </definedNames>
  <calcPr fullCalcOnLoad="1"/>
</workbook>
</file>

<file path=xl/sharedStrings.xml><?xml version="1.0" encoding="utf-8"?>
<sst xmlns="http://schemas.openxmlformats.org/spreadsheetml/2006/main" count="692" uniqueCount="222">
  <si>
    <t>ПРОТОКОЛ № 1</t>
  </si>
  <si>
    <t>№</t>
  </si>
  <si>
    <t xml:space="preserve">Призвіще учасників </t>
  </si>
  <si>
    <t>Команда</t>
  </si>
  <si>
    <t>Нагрудний номер</t>
  </si>
  <si>
    <t>Час старту</t>
  </si>
  <si>
    <t>Час фінішу</t>
  </si>
  <si>
    <t>Результат</t>
  </si>
  <si>
    <t>Відносний результат</t>
  </si>
  <si>
    <t xml:space="preserve">Місце </t>
  </si>
  <si>
    <t>№
уч-ка</t>
  </si>
  <si>
    <t>Прізвище, ім'я та по-батькові</t>
  </si>
  <si>
    <t>Назва команди</t>
  </si>
  <si>
    <t>Регіон</t>
  </si>
  <si>
    <t>Рік народження</t>
  </si>
  <si>
    <t>Розряд з спорт. туризму</t>
  </si>
  <si>
    <t>Клас суден</t>
  </si>
  <si>
    <t>Тренер</t>
  </si>
  <si>
    <t>Колонки "Розряд..." заповнюються наступними скороченнями звань та розрядів (обов'язково і враховуючи знаки "пробел")</t>
  </si>
  <si>
    <t>МСУМК —</t>
  </si>
  <si>
    <t>Майстер спорту України міжнародного класу</t>
  </si>
  <si>
    <t>МСУ —</t>
  </si>
  <si>
    <t>Майстер спорту України</t>
  </si>
  <si>
    <t>КМСУ —</t>
  </si>
  <si>
    <t>Кандидат у майстри спорту України</t>
  </si>
  <si>
    <t>І —</t>
  </si>
  <si>
    <t>І розряд</t>
  </si>
  <si>
    <t>ІІ —</t>
  </si>
  <si>
    <t>ІІ розряд</t>
  </si>
  <si>
    <t>ІІІ —</t>
  </si>
  <si>
    <t>ІІІ розряд</t>
  </si>
  <si>
    <t>І юн —</t>
  </si>
  <si>
    <t>І юнацький розряд</t>
  </si>
  <si>
    <t>ІІ юн —</t>
  </si>
  <si>
    <t>ІІ юнацький розряд</t>
  </si>
  <si>
    <t>ІІІ юн —</t>
  </si>
  <si>
    <t>ІІІ юнацький розряд</t>
  </si>
  <si>
    <t>б/р —</t>
  </si>
  <si>
    <t>без розряду дорослі (16 років і старші)</t>
  </si>
  <si>
    <t>б/р юн —</t>
  </si>
  <si>
    <t>без розряду юнаки (до 16 років)</t>
  </si>
  <si>
    <t>Жовтий колір - тільки для спортивного орієнтування</t>
  </si>
  <si>
    <t>ІІІ</t>
  </si>
  <si>
    <t>І</t>
  </si>
  <si>
    <t>ІІ</t>
  </si>
  <si>
    <t>Клас суден С-4</t>
  </si>
  <si>
    <t>Місце</t>
  </si>
  <si>
    <t xml:space="preserve">Розряд </t>
  </si>
  <si>
    <t>Область</t>
  </si>
  <si>
    <t>№ п/п</t>
  </si>
  <si>
    <t>Результат в сек.</t>
  </si>
  <si>
    <t>ПРОТОКОЛ № 2</t>
  </si>
  <si>
    <t>ПРОТОКОЛ № 3</t>
  </si>
  <si>
    <t>Вид програми –  комплекс</t>
  </si>
  <si>
    <t>Результат ралі</t>
  </si>
  <si>
    <t>Результат спринту</t>
  </si>
  <si>
    <t>Сума рез.</t>
  </si>
  <si>
    <t>ФЕДЕРАЦІЯ СПОРТИВНОГО ТУРИЗМУ УКРАЇНИ</t>
  </si>
  <si>
    <t>Ранг змагань</t>
  </si>
  <si>
    <t>Сума місць</t>
  </si>
  <si>
    <t>№ н.</t>
  </si>
  <si>
    <t>Прізвище ім'я по-батькові</t>
  </si>
  <si>
    <t>Розряд</t>
  </si>
  <si>
    <t>Абсолютний результат</t>
  </si>
  <si>
    <t>Регіон (область)</t>
  </si>
  <si>
    <t>ФСТ, СК</t>
  </si>
  <si>
    <t>Виконаний норматив</t>
  </si>
  <si>
    <t>Прізвище та ініціали тренера</t>
  </si>
  <si>
    <t>ФСТ</t>
  </si>
  <si>
    <t xml:space="preserve">Команда </t>
  </si>
  <si>
    <t>Час на дистанції</t>
  </si>
  <si>
    <t>Вид програми – С-4</t>
  </si>
  <si>
    <r>
      <t xml:space="preserve">Вид програми –  </t>
    </r>
    <r>
      <rPr>
        <b/>
        <sz val="14"/>
        <rFont val="Times New Roman"/>
        <family val="1"/>
      </rPr>
      <t xml:space="preserve">командний залік </t>
    </r>
  </si>
  <si>
    <t>Місце команди на дистанції</t>
  </si>
  <si>
    <t>КМС</t>
  </si>
  <si>
    <t>№ з/п</t>
  </si>
  <si>
    <t>Час на дистанції ралі</t>
  </si>
  <si>
    <t>Час на дистанції спринт</t>
  </si>
  <si>
    <t xml:space="preserve">Змагання – Чемпіонат зі спортивного туризму серед шкіл, позашкільних навчальних закладів Чернівецької області </t>
  </si>
  <si>
    <t>Ранг ____ балів</t>
  </si>
  <si>
    <t>КМС - %</t>
  </si>
  <si>
    <t>І розряд - %</t>
  </si>
  <si>
    <t>ІІ розряд - %</t>
  </si>
  <si>
    <t>Місце проведення – Чернівецька область, Глибоцький район</t>
  </si>
  <si>
    <t>Терміни проведення змагань – з 10 по 19 червня 2010 року</t>
  </si>
  <si>
    <t>Дата проведення - 12 червня 2010 року.</t>
  </si>
  <si>
    <t>Головний суддя _____________________Іващенко І.Г.</t>
  </si>
  <si>
    <t>Головний секретар ___________________Коновалова Г.М.</t>
  </si>
  <si>
    <t>ПРОТОКОЛ № 5</t>
  </si>
  <si>
    <t>ПРОТОКОЛ № 4</t>
  </si>
  <si>
    <t>Терміни проведення змагань – з 11 по 13 квітня 2014 року</t>
  </si>
  <si>
    <t>Дата проведення - 12 квітня 2014 року.</t>
  </si>
  <si>
    <t>Головний суддя _______________________Лотоцький Я.О.</t>
  </si>
  <si>
    <t>Головний секретар ________________________________Іващенко І.В.</t>
  </si>
  <si>
    <t>Клас суден С-2</t>
  </si>
  <si>
    <t>Місце проведення – Чернівецька область, Заставнівський район</t>
  </si>
  <si>
    <t>Головний суддя                                              Лотоцький Я.О.</t>
  </si>
  <si>
    <t>Головний секретар                                      Іващенко І.В.</t>
  </si>
  <si>
    <t>ПРОТОКОЛ № 6</t>
  </si>
  <si>
    <t>С-2</t>
  </si>
  <si>
    <t>С-4</t>
  </si>
  <si>
    <t xml:space="preserve">штраф </t>
  </si>
  <si>
    <t>штрафний час</t>
  </si>
  <si>
    <t>Садагурський Іван Петрович</t>
  </si>
  <si>
    <t>Паладюк Олег Васильович</t>
  </si>
  <si>
    <t>Гурив Олег Ігорович</t>
  </si>
  <si>
    <t>Зеленівський Антон Олександрович</t>
  </si>
  <si>
    <t>Баш Михайло Віталійович</t>
  </si>
  <si>
    <t>Лупуляк Олександр Сергійович</t>
  </si>
  <si>
    <t>Лук’янюк Ілля Ілліч</t>
  </si>
  <si>
    <t>Глибоцького району</t>
  </si>
  <si>
    <t>Глибоцького ЦТКСЕУМ</t>
  </si>
  <si>
    <t>Ткачук Богдан Анатолійович</t>
  </si>
  <si>
    <t>Максимюк Максим Мирославович</t>
  </si>
  <si>
    <t>Микитюк Богдан Миколайович</t>
  </si>
  <si>
    <t>Іоняк Іван Миколайович</t>
  </si>
  <si>
    <t>Сторожинецького району</t>
  </si>
  <si>
    <t>Гресько Дмитро Михайлович</t>
  </si>
  <si>
    <t>Мовчанець Микола Васильович</t>
  </si>
  <si>
    <t>Мустяца Петро Петрович</t>
  </si>
  <si>
    <t>Вінятинський Андрій Володимирович</t>
  </si>
  <si>
    <t>Мікітюк Богдан Васильович</t>
  </si>
  <si>
    <t>Фишко Максим Васильович</t>
  </si>
  <si>
    <t>Стратійчук Олександр Олександрович</t>
  </si>
  <si>
    <t xml:space="preserve">Кельменецького району                                                            </t>
  </si>
  <si>
    <t>Коханюк Олексій Сергійович</t>
  </si>
  <si>
    <t>Гонза Євген Іванович</t>
  </si>
  <si>
    <t>Шуляк Денис Володимирович</t>
  </si>
  <si>
    <t>Жук Ілля Вікторович</t>
  </si>
  <si>
    <t>Чорний Олександр Анатолійович</t>
  </si>
  <si>
    <t xml:space="preserve">Сокирянського району                                                                                     </t>
  </si>
  <si>
    <t xml:space="preserve">Путильського району </t>
  </si>
  <si>
    <t>Новоселицького району</t>
  </si>
  <si>
    <t>Новоселицького РЦСТКЕУМ</t>
  </si>
  <si>
    <t xml:space="preserve"> Яцко Олександр </t>
  </si>
  <si>
    <t>Саврій Іван Романович</t>
  </si>
  <si>
    <t>Гаврилиця Денис Васильович</t>
  </si>
  <si>
    <t>Мудрий Ярослав Васильович</t>
  </si>
  <si>
    <t>Коржевий Іван Олександрович</t>
  </si>
  <si>
    <t>Лотоцька Євгенія Янівна</t>
  </si>
  <si>
    <t>ОЦТКЕУМ</t>
  </si>
  <si>
    <t>м.Чернівці</t>
  </si>
  <si>
    <t>м.Чернівців</t>
  </si>
  <si>
    <t>Собко Юлія Юріївна</t>
  </si>
  <si>
    <t>Петрінець Сергій Миколайович</t>
  </si>
  <si>
    <t>Шора Марія Дмитрівна</t>
  </si>
  <si>
    <t>Головний суддя _________________________ Лотоцький Я.О.</t>
  </si>
  <si>
    <t>Головний секретар ______________________________Іващенко І.В.</t>
  </si>
  <si>
    <t>Заворотний Ростислав Анатолійович</t>
  </si>
  <si>
    <t>Голован Олександр Олександрович</t>
  </si>
  <si>
    <t>Семенюк Артем Олександрович</t>
  </si>
  <si>
    <t>Саїдов Володимир Валерійович</t>
  </si>
  <si>
    <t>Агапій Вадим Русланович</t>
  </si>
  <si>
    <t>Арсеній Олексій Дмитрович</t>
  </si>
  <si>
    <t>Кіріл Вадим Віталійович</t>
  </si>
  <si>
    <t>Паскар Вадим Михайлович</t>
  </si>
  <si>
    <t>Герасимчук Сергій Олександрович</t>
  </si>
  <si>
    <t>Зайналов Сагіль Габібович</t>
  </si>
  <si>
    <t>Бурденюк Станіслав Сергійович</t>
  </si>
  <si>
    <t xml:space="preserve">Дата проведення - </t>
  </si>
  <si>
    <t xml:space="preserve">Результат </t>
  </si>
  <si>
    <t>Місце проведення – Чернівецька область,</t>
  </si>
  <si>
    <t>Виконаний розряд</t>
  </si>
  <si>
    <t xml:space="preserve">Змагання – ХІІІ Чемпіонат зі спортивного туризму серед шкіл, позашкільних навчальних закладів Чернівецької області </t>
  </si>
  <si>
    <t>Місце проведення – Чернівецька область, Кіцманський район</t>
  </si>
  <si>
    <t>Терміни проведення змагань – з 17 по 18 квітня 2015 року</t>
  </si>
  <si>
    <t>Дата проведення - 17 квітня 2015 року.</t>
  </si>
  <si>
    <t xml:space="preserve">Вид програми –  дистанція "Ралі"   </t>
  </si>
  <si>
    <t>Дата проведення - 18 квітня 2015 року.</t>
  </si>
  <si>
    <t>Терміни проведення змагань – 17.04.15</t>
  </si>
  <si>
    <t xml:space="preserve">Вид програми –  дистанція "Спринт"  </t>
  </si>
  <si>
    <t>час фінішу</t>
  </si>
  <si>
    <t xml:space="preserve">Змагання – ХІІІ обласні змагання з водного туризму серед учнівської молоді Чернівецької області </t>
  </si>
  <si>
    <t>Терміни проведення змагань –  17.04.15</t>
  </si>
  <si>
    <t xml:space="preserve">Вид програми –  дистанція "Рятувальні роботи"  </t>
  </si>
  <si>
    <t>штроф</t>
  </si>
  <si>
    <t xml:space="preserve">результат </t>
  </si>
  <si>
    <t>Дата проведення - 17.04.15</t>
  </si>
  <si>
    <t>Райлян Іван Іванович</t>
  </si>
  <si>
    <t>Мельник Іван Георгійович</t>
  </si>
  <si>
    <t>Ротар Вадим Дмитрович</t>
  </si>
  <si>
    <t>Бізіян максим Дмитрович</t>
  </si>
  <si>
    <t>Тремель Михайло Васильович</t>
  </si>
  <si>
    <t>Кіореско Едуард Леонідович</t>
  </si>
  <si>
    <t>Снялий Андрій Петрович</t>
  </si>
  <si>
    <t>Чихемський Павло Вікторович</t>
  </si>
  <si>
    <t>Файзулін Данііл Едуардович</t>
  </si>
  <si>
    <t>Гаврилець Анастасія Павлівна</t>
  </si>
  <si>
    <t>Лотьоцький Ян Орестович</t>
  </si>
  <si>
    <t>Терин Денис Михайлович</t>
  </si>
  <si>
    <t>Терен Микола Васильович</t>
  </si>
  <si>
    <t>Пилипко Олександр</t>
  </si>
  <si>
    <t>Михайлюк Сергій Іванович</t>
  </si>
  <si>
    <t>Матейчук Віталій Миколайович</t>
  </si>
  <si>
    <t>Повідаш Віталій Іванович</t>
  </si>
  <si>
    <t>Киверо Едуард Ілліч</t>
  </si>
  <si>
    <t>Павел Петро Маринович</t>
  </si>
  <si>
    <t>Ткачук А.А.</t>
  </si>
  <si>
    <t>Шородок Ілля Валерійович</t>
  </si>
  <si>
    <t>Лук’янюк Георгій Ілліч</t>
  </si>
  <si>
    <t>Скурту Михайло Сергійович</t>
  </si>
  <si>
    <t>Калинюк Степан Анатолійович</t>
  </si>
  <si>
    <t>Команюк І.Л.</t>
  </si>
  <si>
    <t>Червенюк Іван Іванович</t>
  </si>
  <si>
    <t>Боднар Андрій Ігорович</t>
  </si>
  <si>
    <t>Закордонський Дмитро Русланович</t>
  </si>
  <si>
    <t>Кушнирюк Ольга Василівна</t>
  </si>
  <si>
    <t>б/р</t>
  </si>
  <si>
    <t>Ткачук П.Д, Токарюк О.М.</t>
  </si>
  <si>
    <t>Єнакій Георгій Васильович</t>
  </si>
  <si>
    <t>Дорофтей Вадим Іванович</t>
  </si>
  <si>
    <t>Ільчук Юрій Валерійович</t>
  </si>
  <si>
    <t>Саука Максим Флорович</t>
  </si>
  <si>
    <t>Результат на дистанції Рятувальні роботи</t>
  </si>
  <si>
    <t>Результат на дистанції ралі</t>
  </si>
  <si>
    <t>Результат на дистанції Спринт</t>
  </si>
  <si>
    <t>Результат Рятувальних робіт</t>
  </si>
  <si>
    <t>Ранг</t>
  </si>
  <si>
    <t>ІІ розряд - 124%</t>
  </si>
  <si>
    <t>ІІІ розряд - 160%</t>
  </si>
  <si>
    <t>ІІ розряд - 120%</t>
  </si>
  <si>
    <t>ІІІ розряд - 155%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</si>
</sst>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h]:mm:ss;@"/>
    <numFmt numFmtId="186" formatCode="[$-F400]h:mm:ss\ AM/PM"/>
    <numFmt numFmtId="187" formatCode="[$-FC19]d\ mmmm\ yyyy\ &quot;г.&quot;"/>
    <numFmt numFmtId="188" formatCode="_(&quot;$&quot;* #,##0.00_);_(&quot;$&quot;* \(#,##0.00\);_(&quot;$&quot;* &quot;-&quot;??_);_(@_)"/>
    <numFmt numFmtId="189" formatCode="0.0"/>
    <numFmt numFmtId="190" formatCode="[$-422]d\ mmmm\ yyyy&quot; р.&quot;"/>
    <numFmt numFmtId="191" formatCode="dd/mm/yy;@"/>
    <numFmt numFmtId="192" formatCode="[$-FC19]yyyy\,\ dd\ mmmm;@"/>
    <numFmt numFmtId="193" formatCode="h:mm;@"/>
    <numFmt numFmtId="194" formatCode="0.0%"/>
    <numFmt numFmtId="195" formatCode="dd\.mm\.yyyy;@"/>
    <numFmt numFmtId="196" formatCode="mmm/yyyy"/>
    <numFmt numFmtId="197" formatCode="mm:ss.0;@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0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39"/>
      </top>
      <bottom style="medium">
        <color indexed="39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</borders>
  <cellStyleXfs count="6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2" fillId="0" borderId="19" xfId="54" applyNumberFormat="1" applyFont="1" applyBorder="1" applyAlignment="1">
      <alignment horizontal="center" vertical="center" wrapText="1"/>
      <protection/>
    </xf>
    <xf numFmtId="49" fontId="2" fillId="0" borderId="20" xfId="54" applyNumberFormat="1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49" fontId="0" fillId="0" borderId="0" xfId="54" applyNumberFormat="1" applyBorder="1" applyAlignment="1">
      <alignment horizontal="center" vertical="top" wrapText="1"/>
      <protection/>
    </xf>
    <xf numFmtId="0" fontId="0" fillId="0" borderId="22" xfId="54" applyNumberFormat="1" applyBorder="1" applyAlignment="1">
      <alignment horizontal="right" indent="1"/>
      <protection/>
    </xf>
    <xf numFmtId="49" fontId="0" fillId="0" borderId="22" xfId="54" applyNumberFormat="1" applyBorder="1" applyAlignment="1">
      <alignment horizontal="left"/>
      <protection/>
    </xf>
    <xf numFmtId="0" fontId="26" fillId="0" borderId="22" xfId="54" applyFont="1" applyBorder="1" applyAlignment="1">
      <alignment horizontal="center" vertical="center" wrapText="1"/>
      <protection/>
    </xf>
    <xf numFmtId="0" fontId="0" fillId="0" borderId="22" xfId="54" applyNumberFormat="1" applyBorder="1" applyAlignment="1">
      <alignment horizontal="center"/>
      <protection/>
    </xf>
    <xf numFmtId="0" fontId="0" fillId="0" borderId="22" xfId="54" applyNumberFormat="1" applyBorder="1" applyAlignment="1">
      <alignment horizontal="left"/>
      <protection/>
    </xf>
    <xf numFmtId="0" fontId="0" fillId="0" borderId="0" xfId="54" applyNumberFormat="1" applyBorder="1" applyAlignment="1">
      <alignment horizontal="center"/>
      <protection/>
    </xf>
    <xf numFmtId="0" fontId="0" fillId="0" borderId="0" xfId="54">
      <alignment/>
      <protection/>
    </xf>
    <xf numFmtId="49" fontId="0" fillId="15" borderId="0" xfId="54" applyNumberFormat="1" applyFill="1" applyAlignment="1">
      <alignment horizontal="right" vertical="center"/>
      <protection/>
    </xf>
    <xf numFmtId="0" fontId="0" fillId="0" borderId="23" xfId="54" applyNumberFormat="1" applyBorder="1" applyAlignment="1">
      <alignment horizontal="right" indent="1"/>
      <protection/>
    </xf>
    <xf numFmtId="49" fontId="0" fillId="0" borderId="23" xfId="54" applyNumberFormat="1" applyBorder="1" applyAlignment="1">
      <alignment horizontal="left"/>
      <protection/>
    </xf>
    <xf numFmtId="0" fontId="26" fillId="0" borderId="23" xfId="54" applyFont="1" applyBorder="1" applyAlignment="1">
      <alignment horizontal="center" vertical="center" wrapText="1"/>
      <protection/>
    </xf>
    <xf numFmtId="0" fontId="0" fillId="0" borderId="23" xfId="54" applyNumberFormat="1" applyBorder="1" applyAlignment="1">
      <alignment horizontal="center"/>
      <protection/>
    </xf>
    <xf numFmtId="0" fontId="0" fillId="0" borderId="23" xfId="54" applyNumberFormat="1" applyBorder="1" applyAlignment="1">
      <alignment horizontal="left"/>
      <protection/>
    </xf>
    <xf numFmtId="0" fontId="0" fillId="0" borderId="24" xfId="54" applyNumberFormat="1" applyBorder="1" applyAlignment="1">
      <alignment horizontal="right" indent="1"/>
      <protection/>
    </xf>
    <xf numFmtId="49" fontId="0" fillId="0" borderId="24" xfId="54" applyNumberFormat="1" applyBorder="1" applyAlignment="1">
      <alignment horizontal="left"/>
      <protection/>
    </xf>
    <xf numFmtId="0" fontId="0" fillId="0" borderId="24" xfId="54" applyNumberFormat="1" applyBorder="1" applyAlignment="1">
      <alignment horizontal="center"/>
      <protection/>
    </xf>
    <xf numFmtId="0" fontId="0" fillId="0" borderId="24" xfId="54" applyNumberFormat="1" applyBorder="1" applyAlignment="1">
      <alignment horizontal="left"/>
      <protection/>
    </xf>
    <xf numFmtId="49" fontId="0" fillId="24" borderId="0" xfId="54" applyNumberFormat="1" applyFill="1" applyAlignment="1">
      <alignment horizontal="right" vertical="center"/>
      <protection/>
    </xf>
    <xf numFmtId="0" fontId="0" fillId="0" borderId="0" xfId="54" applyBorder="1">
      <alignment/>
      <protection/>
    </xf>
    <xf numFmtId="0" fontId="3" fillId="0" borderId="0" xfId="54" applyFont="1" applyBorder="1" applyAlignment="1">
      <alignment wrapText="1"/>
      <protection/>
    </xf>
    <xf numFmtId="49" fontId="0" fillId="0" borderId="0" xfId="54" applyNumberFormat="1" applyAlignment="1">
      <alignment horizontal="right" vertical="center"/>
      <protection/>
    </xf>
    <xf numFmtId="49" fontId="0" fillId="0" borderId="0" xfId="54" applyNumberFormat="1" applyAlignment="1">
      <alignment horizontal="left" vertical="center"/>
      <protection/>
    </xf>
    <xf numFmtId="0" fontId="0" fillId="0" borderId="0" xfId="54" applyNumberFormat="1" applyAlignment="1">
      <alignment horizontal="center"/>
      <protection/>
    </xf>
    <xf numFmtId="0" fontId="0" fillId="0" borderId="0" xfId="54" applyNumberFormat="1" applyAlignment="1">
      <alignment horizontal="right" indent="1"/>
      <protection/>
    </xf>
    <xf numFmtId="49" fontId="0" fillId="0" borderId="0" xfId="54" applyNumberFormat="1" applyAlignment="1">
      <alignment horizontal="left"/>
      <protection/>
    </xf>
    <xf numFmtId="49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23" xfId="54" applyNumberFormat="1" applyFont="1" applyBorder="1" applyAlignment="1">
      <alignment horizontal="center" vertical="center"/>
      <protection/>
    </xf>
    <xf numFmtId="1" fontId="26" fillId="0" borderId="23" xfId="54" applyNumberFormat="1" applyFont="1" applyBorder="1" applyAlignment="1">
      <alignment horizontal="center" vertical="center"/>
      <protection/>
    </xf>
    <xf numFmtId="49" fontId="28" fillId="0" borderId="25" xfId="0" applyNumberFormat="1" applyFont="1" applyBorder="1" applyAlignment="1">
      <alignment horizontal="center" vertical="center" wrapText="1" shrinkToFit="1"/>
    </xf>
    <xf numFmtId="49" fontId="28" fillId="0" borderId="26" xfId="0" applyNumberFormat="1" applyFont="1" applyBorder="1" applyAlignment="1">
      <alignment horizontal="center" vertical="center" wrapText="1" shrinkToFit="1"/>
    </xf>
    <xf numFmtId="49" fontId="28" fillId="0" borderId="27" xfId="0" applyNumberFormat="1" applyFont="1" applyBorder="1" applyAlignment="1">
      <alignment horizontal="center" vertical="center" wrapText="1" shrinkToFit="1"/>
    </xf>
    <xf numFmtId="49" fontId="28" fillId="0" borderId="28" xfId="0" applyNumberFormat="1" applyFont="1" applyBorder="1" applyAlignment="1">
      <alignment horizontal="center" vertical="center" wrapText="1" shrinkToFit="1"/>
    </xf>
    <xf numFmtId="49" fontId="28" fillId="0" borderId="18" xfId="0" applyNumberFormat="1" applyFont="1" applyFill="1" applyBorder="1" applyAlignment="1">
      <alignment horizontal="center" vertical="center" wrapText="1" shrinkToFit="1"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right"/>
      <protection/>
    </xf>
    <xf numFmtId="2" fontId="3" fillId="0" borderId="0" xfId="57" applyNumberFormat="1" applyFont="1" applyAlignment="1">
      <alignment horizontal="left"/>
      <protection/>
    </xf>
    <xf numFmtId="0" fontId="27" fillId="0" borderId="0" xfId="57" applyFont="1">
      <alignment/>
      <protection/>
    </xf>
    <xf numFmtId="49" fontId="3" fillId="0" borderId="0" xfId="57" applyNumberFormat="1" applyFont="1">
      <alignment/>
      <protection/>
    </xf>
    <xf numFmtId="0" fontId="0" fillId="0" borderId="10" xfId="57" applyBorder="1">
      <alignment/>
      <protection/>
    </xf>
    <xf numFmtId="49" fontId="29" fillId="0" borderId="18" xfId="0" applyNumberFormat="1" applyFont="1" applyBorder="1" applyAlignment="1">
      <alignment horizontal="center" vertical="center" wrapText="1" shrinkToFit="1"/>
    </xf>
    <xf numFmtId="0" fontId="0" fillId="0" borderId="0" xfId="55">
      <alignment/>
      <protection/>
    </xf>
    <xf numFmtId="0" fontId="0" fillId="0" borderId="0" xfId="56">
      <alignment/>
      <protection/>
    </xf>
    <xf numFmtId="49" fontId="29" fillId="0" borderId="0" xfId="0" applyNumberFormat="1" applyFont="1" applyAlignment="1">
      <alignment horizontal="center" vertical="center" wrapText="1" shrinkToFit="1"/>
    </xf>
    <xf numFmtId="0" fontId="0" fillId="0" borderId="29" xfId="57" applyBorder="1" applyAlignment="1">
      <alignment horizontal="center" vertical="center"/>
      <protection/>
    </xf>
    <xf numFmtId="2" fontId="3" fillId="0" borderId="17" xfId="57" applyNumberFormat="1" applyFont="1" applyBorder="1" applyAlignment="1">
      <alignment horizontal="center" vertical="center" shrinkToFit="1"/>
      <protection/>
    </xf>
    <xf numFmtId="0" fontId="0" fillId="0" borderId="0" xfId="57" applyBorder="1">
      <alignment/>
      <protection/>
    </xf>
    <xf numFmtId="0" fontId="0" fillId="0" borderId="30" xfId="57" applyBorder="1">
      <alignment/>
      <protection/>
    </xf>
    <xf numFmtId="49" fontId="4" fillId="0" borderId="0" xfId="57" applyNumberFormat="1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31" xfId="54" applyNumberFormat="1" applyBorder="1" applyAlignment="1">
      <alignment horizontal="left"/>
      <protection/>
    </xf>
    <xf numFmtId="0" fontId="0" fillId="0" borderId="32" xfId="54" applyNumberFormat="1" applyBorder="1" applyAlignment="1">
      <alignment horizontal="left"/>
      <protection/>
    </xf>
    <xf numFmtId="0" fontId="0" fillId="0" borderId="33" xfId="54" applyNumberFormat="1" applyBorder="1" applyAlignment="1">
      <alignment horizontal="left"/>
      <protection/>
    </xf>
    <xf numFmtId="49" fontId="2" fillId="0" borderId="34" xfId="54" applyNumberFormat="1" applyFont="1" applyBorder="1" applyAlignment="1">
      <alignment horizontal="center" vertical="top" wrapText="1"/>
      <protection/>
    </xf>
    <xf numFmtId="49" fontId="2" fillId="0" borderId="35" xfId="54" applyNumberFormat="1" applyFont="1" applyBorder="1" applyAlignment="1">
      <alignment horizontal="center" vertical="center" wrapText="1"/>
      <protection/>
    </xf>
    <xf numFmtId="0" fontId="0" fillId="0" borderId="36" xfId="54" applyNumberFormat="1" applyBorder="1" applyAlignment="1">
      <alignment horizontal="center"/>
      <protection/>
    </xf>
    <xf numFmtId="0" fontId="0" fillId="0" borderId="36" xfId="54" applyBorder="1">
      <alignment/>
      <protection/>
    </xf>
    <xf numFmtId="0" fontId="0" fillId="0" borderId="37" xfId="54" applyNumberFormat="1" applyBorder="1" applyAlignment="1">
      <alignment horizontal="center"/>
      <protection/>
    </xf>
    <xf numFmtId="0" fontId="0" fillId="0" borderId="38" xfId="54" applyNumberFormat="1" applyBorder="1" applyAlignment="1">
      <alignment horizontal="center"/>
      <protection/>
    </xf>
    <xf numFmtId="0" fontId="0" fillId="0" borderId="37" xfId="54" applyBorder="1">
      <alignment/>
      <protection/>
    </xf>
    <xf numFmtId="0" fontId="0" fillId="0" borderId="39" xfId="54" applyNumberFormat="1" applyBorder="1" applyAlignment="1">
      <alignment horizontal="left"/>
      <protection/>
    </xf>
    <xf numFmtId="0" fontId="30" fillId="0" borderId="0" xfId="55" applyFont="1" applyAlignment="1">
      <alignment horizontal="center" vertical="center"/>
      <protection/>
    </xf>
    <xf numFmtId="180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 vertical="center"/>
      <protection/>
    </xf>
    <xf numFmtId="0" fontId="26" fillId="0" borderId="0" xfId="55" applyFont="1">
      <alignment/>
      <protection/>
    </xf>
    <xf numFmtId="0" fontId="30" fillId="0" borderId="29" xfId="55" applyFont="1" applyBorder="1" applyAlignment="1">
      <alignment horizontal="center" vertical="center" wrapText="1"/>
      <protection/>
    </xf>
    <xf numFmtId="0" fontId="30" fillId="0" borderId="40" xfId="55" applyFont="1" applyBorder="1" applyAlignment="1">
      <alignment horizontal="center" vertical="center" wrapText="1"/>
      <protection/>
    </xf>
    <xf numFmtId="0" fontId="26" fillId="0" borderId="41" xfId="55" applyFont="1" applyBorder="1">
      <alignment/>
      <protection/>
    </xf>
    <xf numFmtId="0" fontId="26" fillId="0" borderId="41" xfId="55" applyFont="1" applyBorder="1" applyAlignment="1">
      <alignment horizontal="center" vertical="center"/>
      <protection/>
    </xf>
    <xf numFmtId="0" fontId="26" fillId="0" borderId="11" xfId="55" applyFont="1" applyBorder="1">
      <alignment/>
      <protection/>
    </xf>
    <xf numFmtId="0" fontId="26" fillId="0" borderId="14" xfId="55" applyFont="1" applyBorder="1">
      <alignment/>
      <protection/>
    </xf>
    <xf numFmtId="0" fontId="31" fillId="0" borderId="40" xfId="55" applyFont="1" applyBorder="1" applyAlignment="1">
      <alignment horizontal="center" vertical="center" wrapText="1"/>
      <protection/>
    </xf>
    <xf numFmtId="0" fontId="31" fillId="0" borderId="29" xfId="55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/>
      <protection/>
    </xf>
    <xf numFmtId="180" fontId="0" fillId="0" borderId="0" xfId="57" applyNumberFormat="1">
      <alignment/>
      <protection/>
    </xf>
    <xf numFmtId="49" fontId="0" fillId="0" borderId="22" xfId="54" applyNumberFormat="1" applyFont="1" applyBorder="1" applyAlignment="1">
      <alignment horizontal="left"/>
      <protection/>
    </xf>
    <xf numFmtId="49" fontId="0" fillId="0" borderId="23" xfId="54" applyNumberFormat="1" applyFont="1" applyBorder="1" applyAlignment="1">
      <alignment horizontal="left"/>
      <protection/>
    </xf>
    <xf numFmtId="0" fontId="0" fillId="0" borderId="22" xfId="54" applyNumberFormat="1" applyFont="1" applyBorder="1" applyAlignment="1">
      <alignment horizontal="center"/>
      <protection/>
    </xf>
    <xf numFmtId="0" fontId="0" fillId="0" borderId="23" xfId="54" applyNumberFormat="1" applyFont="1" applyBorder="1" applyAlignment="1">
      <alignment horizontal="center"/>
      <protection/>
    </xf>
    <xf numFmtId="195" fontId="0" fillId="0" borderId="23" xfId="54" applyNumberFormat="1" applyBorder="1" applyAlignment="1">
      <alignment horizontal="center"/>
      <protection/>
    </xf>
    <xf numFmtId="195" fontId="0" fillId="0" borderId="23" xfId="54" applyNumberFormat="1" applyFont="1" applyBorder="1" applyAlignment="1">
      <alignment horizontal="center"/>
      <protection/>
    </xf>
    <xf numFmtId="195" fontId="0" fillId="0" borderId="24" xfId="54" applyNumberForma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 vertical="center"/>
      <protection/>
    </xf>
    <xf numFmtId="195" fontId="2" fillId="0" borderId="42" xfId="54" applyNumberFormat="1" applyFont="1" applyBorder="1" applyAlignment="1">
      <alignment horizontal="center" vertical="center" wrapText="1"/>
      <protection/>
    </xf>
    <xf numFmtId="195" fontId="0" fillId="0" borderId="22" xfId="54" applyNumberFormat="1" applyFont="1" applyBorder="1" applyAlignment="1">
      <alignment horizontal="center"/>
      <protection/>
    </xf>
    <xf numFmtId="195" fontId="0" fillId="0" borderId="22" xfId="54" applyNumberFormat="1" applyBorder="1" applyAlignment="1">
      <alignment horizontal="center"/>
      <protection/>
    </xf>
    <xf numFmtId="195" fontId="0" fillId="0" borderId="0" xfId="54" applyNumberFormat="1">
      <alignment/>
      <protection/>
    </xf>
    <xf numFmtId="195" fontId="0" fillId="0" borderId="0" xfId="54" applyNumberFormat="1" applyAlignment="1">
      <alignment horizontal="center"/>
      <protection/>
    </xf>
    <xf numFmtId="49" fontId="26" fillId="0" borderId="24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49" fontId="0" fillId="0" borderId="0" xfId="54" applyNumberFormat="1" applyAlignment="1">
      <alignment horizontal="center" vertical="center"/>
      <protection/>
    </xf>
    <xf numFmtId="0" fontId="0" fillId="0" borderId="32" xfId="54" applyNumberFormat="1" applyFont="1" applyBorder="1" applyAlignment="1">
      <alignment horizontal="left"/>
      <protection/>
    </xf>
    <xf numFmtId="0" fontId="0" fillId="0" borderId="36" xfId="54" applyNumberFormat="1" applyFont="1" applyBorder="1" applyAlignment="1">
      <alignment horizontal="center"/>
      <protection/>
    </xf>
    <xf numFmtId="0" fontId="0" fillId="0" borderId="24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 vertical="center" wrapText="1"/>
      <protection/>
    </xf>
    <xf numFmtId="49" fontId="26" fillId="0" borderId="22" xfId="54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2" fillId="0" borderId="0" xfId="57" applyFont="1" applyAlignment="1">
      <alignment/>
      <protection/>
    </xf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31" xfId="54" applyNumberFormat="1" applyFont="1" applyBorder="1" applyAlignment="1">
      <alignment horizontal="left"/>
      <protection/>
    </xf>
    <xf numFmtId="195" fontId="26" fillId="0" borderId="41" xfId="55" applyNumberFormat="1" applyFont="1" applyBorder="1" applyAlignment="1">
      <alignment horizontal="center" vertical="center"/>
      <protection/>
    </xf>
    <xf numFmtId="0" fontId="26" fillId="0" borderId="44" xfId="55" applyFont="1" applyBorder="1">
      <alignment/>
      <protection/>
    </xf>
    <xf numFmtId="0" fontId="26" fillId="0" borderId="44" xfId="55" applyFont="1" applyBorder="1" applyAlignment="1">
      <alignment horizontal="center" vertical="center"/>
      <protection/>
    </xf>
    <xf numFmtId="195" fontId="26" fillId="0" borderId="44" xfId="55" applyNumberFormat="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49" fontId="28" fillId="0" borderId="45" xfId="57" applyNumberFormat="1" applyFont="1" applyBorder="1" applyAlignment="1">
      <alignment horizontal="center" vertical="center" wrapText="1" shrinkToFit="1"/>
      <protection/>
    </xf>
    <xf numFmtId="49" fontId="29" fillId="0" borderId="45" xfId="57" applyNumberFormat="1" applyFont="1" applyBorder="1" applyAlignment="1">
      <alignment horizontal="center" vertical="center" wrapText="1" shrinkToFit="1"/>
      <protection/>
    </xf>
    <xf numFmtId="49" fontId="6" fillId="0" borderId="45" xfId="57" applyNumberFormat="1" applyFont="1" applyBorder="1" applyAlignment="1">
      <alignment horizontal="center" vertical="center" wrapText="1" shrinkToFit="1"/>
      <protection/>
    </xf>
    <xf numFmtId="49" fontId="28" fillId="0" borderId="45" xfId="57" applyNumberFormat="1" applyFont="1" applyFill="1" applyBorder="1" applyAlignment="1">
      <alignment horizontal="center" vertical="center" wrapText="1" shrinkToFit="1"/>
      <protection/>
    </xf>
    <xf numFmtId="0" fontId="0" fillId="0" borderId="45" xfId="57" applyBorder="1">
      <alignment/>
      <protection/>
    </xf>
    <xf numFmtId="0" fontId="34" fillId="0" borderId="29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15" xfId="0" applyFont="1" applyBorder="1" applyAlignment="1">
      <alignment wrapText="1"/>
    </xf>
    <xf numFmtId="14" fontId="34" fillId="0" borderId="29" xfId="0" applyNumberFormat="1" applyFont="1" applyBorder="1" applyAlignment="1">
      <alignment wrapText="1"/>
    </xf>
    <xf numFmtId="14" fontId="34" fillId="0" borderId="15" xfId="0" applyNumberFormat="1" applyFont="1" applyBorder="1" applyAlignment="1">
      <alignment wrapText="1"/>
    </xf>
    <xf numFmtId="0" fontId="34" fillId="0" borderId="29" xfId="0" applyFont="1" applyBorder="1" applyAlignment="1">
      <alignment wrapText="1"/>
    </xf>
    <xf numFmtId="0" fontId="34" fillId="0" borderId="15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14" fontId="33" fillId="0" borderId="29" xfId="0" applyNumberFormat="1" applyFont="1" applyBorder="1" applyAlignment="1">
      <alignment horizontal="center" vertical="top" wrapText="1"/>
    </xf>
    <xf numFmtId="14" fontId="35" fillId="0" borderId="15" xfId="0" applyNumberFormat="1" applyFont="1" applyBorder="1" applyAlignment="1">
      <alignment horizontal="center" vertical="top" wrapText="1"/>
    </xf>
    <xf numFmtId="14" fontId="33" fillId="0" borderId="15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vertical="top" wrapText="1"/>
    </xf>
    <xf numFmtId="0" fontId="35" fillId="0" borderId="15" xfId="0" applyFont="1" applyBorder="1" applyAlignment="1">
      <alignment wrapText="1"/>
    </xf>
    <xf numFmtId="0" fontId="36" fillId="0" borderId="29" xfId="53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37" fillId="0" borderId="29" xfId="53" applyFont="1" applyBorder="1" applyAlignment="1">
      <alignment horizontal="center" vertical="center"/>
      <protection/>
    </xf>
    <xf numFmtId="0" fontId="38" fillId="0" borderId="0" xfId="53" applyFont="1">
      <alignment/>
      <protection/>
    </xf>
    <xf numFmtId="0" fontId="0" fillId="0" borderId="29" xfId="57" applyBorder="1" applyAlignment="1">
      <alignment horizontal="left" vertical="center"/>
      <protection/>
    </xf>
    <xf numFmtId="14" fontId="34" fillId="0" borderId="15" xfId="0" applyNumberFormat="1" applyFont="1" applyBorder="1" applyAlignment="1">
      <alignment vertical="top" wrapText="1"/>
    </xf>
    <xf numFmtId="49" fontId="29" fillId="0" borderId="45" xfId="0" applyNumberFormat="1" applyFont="1" applyBorder="1" applyAlignment="1">
      <alignment horizontal="center" vertical="center" wrapText="1" shrinkToFit="1"/>
    </xf>
    <xf numFmtId="49" fontId="6" fillId="0" borderId="45" xfId="0" applyNumberFormat="1" applyFont="1" applyBorder="1" applyAlignment="1">
      <alignment horizontal="center" vertical="center" wrapText="1" shrinkToFit="1"/>
    </xf>
    <xf numFmtId="49" fontId="28" fillId="0" borderId="45" xfId="0" applyNumberFormat="1" applyFont="1" applyBorder="1" applyAlignment="1">
      <alignment horizontal="center" vertical="center" wrapText="1" shrinkToFit="1"/>
    </xf>
    <xf numFmtId="49" fontId="28" fillId="0" borderId="45" xfId="0" applyNumberFormat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/>
    </xf>
    <xf numFmtId="49" fontId="29" fillId="0" borderId="45" xfId="57" applyNumberFormat="1" applyFont="1" applyFill="1" applyBorder="1" applyAlignment="1">
      <alignment horizontal="center" vertical="center" wrapText="1" shrinkToFit="1"/>
      <protection/>
    </xf>
    <xf numFmtId="0" fontId="0" fillId="0" borderId="45" xfId="56" applyBorder="1" applyAlignment="1">
      <alignment horizontal="center" vertical="center"/>
      <protection/>
    </xf>
    <xf numFmtId="0" fontId="0" fillId="0" borderId="45" xfId="56" applyBorder="1">
      <alignment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0" xfId="56" applyFont="1">
      <alignment/>
      <protection/>
    </xf>
    <xf numFmtId="49" fontId="40" fillId="0" borderId="24" xfId="54" applyNumberFormat="1" applyFont="1" applyBorder="1" applyAlignment="1">
      <alignment horizontal="left"/>
      <protection/>
    </xf>
    <xf numFmtId="49" fontId="40" fillId="0" borderId="22" xfId="54" applyNumberFormat="1" applyFont="1" applyBorder="1" applyAlignment="1">
      <alignment horizontal="left"/>
      <protection/>
    </xf>
    <xf numFmtId="0" fontId="39" fillId="0" borderId="15" xfId="0" applyFont="1" applyBorder="1" applyAlignment="1">
      <alignment wrapText="1"/>
    </xf>
    <xf numFmtId="49" fontId="40" fillId="0" borderId="23" xfId="54" applyNumberFormat="1" applyFont="1" applyBorder="1" applyAlignment="1">
      <alignment horizontal="left"/>
      <protection/>
    </xf>
    <xf numFmtId="0" fontId="39" fillId="0" borderId="29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41" fillId="0" borderId="29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9" fontId="0" fillId="0" borderId="23" xfId="54" applyNumberFormat="1" applyFont="1" applyBorder="1" applyAlignment="1">
      <alignment horizontal="left"/>
      <protection/>
    </xf>
    <xf numFmtId="0" fontId="0" fillId="0" borderId="23" xfId="54" applyNumberFormat="1" applyFont="1" applyBorder="1" applyAlignment="1">
      <alignment horizontal="center"/>
      <protection/>
    </xf>
    <xf numFmtId="14" fontId="34" fillId="0" borderId="43" xfId="0" applyNumberFormat="1" applyFont="1" applyBorder="1" applyAlignment="1">
      <alignment wrapText="1"/>
    </xf>
    <xf numFmtId="0" fontId="0" fillId="0" borderId="23" xfId="54" applyNumberFormat="1" applyFont="1" applyBorder="1" applyAlignment="1">
      <alignment horizontal="right" indent="1"/>
      <protection/>
    </xf>
    <xf numFmtId="0" fontId="0" fillId="0" borderId="23" xfId="54" applyNumberFormat="1" applyFont="1" applyBorder="1" applyAlignment="1">
      <alignment horizontal="right" indent="1"/>
      <protection/>
    </xf>
    <xf numFmtId="14" fontId="34" fillId="0" borderId="29" xfId="0" applyNumberFormat="1" applyFont="1" applyBorder="1" applyAlignment="1">
      <alignment horizontal="center" vertical="top" wrapText="1"/>
    </xf>
    <xf numFmtId="14" fontId="34" fillId="0" borderId="15" xfId="0" applyNumberFormat="1" applyFont="1" applyBorder="1" applyAlignment="1">
      <alignment horizontal="center" vertical="top" wrapText="1"/>
    </xf>
    <xf numFmtId="0" fontId="34" fillId="0" borderId="1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56" applyFont="1" applyAlignment="1">
      <alignment/>
      <protection/>
    </xf>
    <xf numFmtId="0" fontId="3" fillId="0" borderId="29" xfId="57" applyFont="1" applyBorder="1" applyAlignment="1">
      <alignment horizont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46" xfId="57" applyFont="1" applyBorder="1" applyAlignment="1">
      <alignment horizontal="center" vertical="center"/>
      <protection/>
    </xf>
    <xf numFmtId="0" fontId="0" fillId="0" borderId="47" xfId="57" applyBorder="1" applyAlignment="1">
      <alignment horizontal="center" vertical="center"/>
      <protection/>
    </xf>
    <xf numFmtId="0" fontId="0" fillId="0" borderId="43" xfId="57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43" xfId="57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43" xfId="55" applyFont="1" applyBorder="1" applyAlignment="1">
      <alignment horizontal="center" vertical="center" wrapText="1"/>
      <protection/>
    </xf>
    <xf numFmtId="0" fontId="26" fillId="0" borderId="12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26" fillId="0" borderId="43" xfId="55" applyFont="1" applyBorder="1" applyAlignment="1">
      <alignment horizontal="center" vertical="center"/>
      <protection/>
    </xf>
    <xf numFmtId="0" fontId="26" fillId="0" borderId="12" xfId="55" applyFont="1" applyBorder="1" applyAlignment="1">
      <alignment horizontal="center" vertical="center"/>
      <protection/>
    </xf>
    <xf numFmtId="0" fontId="26" fillId="0" borderId="15" xfId="55" applyFont="1" applyBorder="1" applyAlignment="1">
      <alignment horizontal="center" vertical="center"/>
      <protection/>
    </xf>
    <xf numFmtId="0" fontId="26" fillId="0" borderId="41" xfId="55" applyFont="1" applyBorder="1" applyAlignment="1">
      <alignment horizontal="center" vertical="center"/>
      <protection/>
    </xf>
    <xf numFmtId="0" fontId="26" fillId="0" borderId="11" xfId="55" applyFont="1" applyBorder="1" applyAlignment="1">
      <alignment horizontal="center" vertical="center"/>
      <protection/>
    </xf>
    <xf numFmtId="0" fontId="26" fillId="0" borderId="14" xfId="55" applyFont="1" applyBorder="1" applyAlignment="1">
      <alignment horizontal="center" vertical="center"/>
      <protection/>
    </xf>
    <xf numFmtId="180" fontId="26" fillId="0" borderId="41" xfId="55" applyNumberFormat="1" applyFont="1" applyBorder="1" applyAlignment="1">
      <alignment horizontal="center" vertical="center"/>
      <protection/>
    </xf>
    <xf numFmtId="180" fontId="26" fillId="0" borderId="11" xfId="55" applyNumberFormat="1" applyFont="1" applyBorder="1" applyAlignment="1">
      <alignment horizontal="center" vertical="center"/>
      <protection/>
    </xf>
    <xf numFmtId="180" fontId="26" fillId="0" borderId="14" xfId="55" applyNumberFormat="1" applyFont="1" applyBorder="1" applyAlignment="1">
      <alignment horizontal="center" vertical="center"/>
      <protection/>
    </xf>
    <xf numFmtId="2" fontId="26" fillId="0" borderId="41" xfId="55" applyNumberFormat="1" applyFont="1" applyBorder="1" applyAlignment="1">
      <alignment horizontal="center" vertical="center"/>
      <protection/>
    </xf>
    <xf numFmtId="2" fontId="26" fillId="0" borderId="11" xfId="55" applyNumberFormat="1" applyFont="1" applyBorder="1" applyAlignment="1">
      <alignment horizontal="center" vertical="center"/>
      <protection/>
    </xf>
    <xf numFmtId="2" fontId="26" fillId="0" borderId="14" xfId="55" applyNumberFormat="1" applyFont="1" applyBorder="1" applyAlignment="1">
      <alignment horizontal="center" vertical="center"/>
      <protection/>
    </xf>
    <xf numFmtId="0" fontId="30" fillId="0" borderId="0" xfId="55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46" xfId="57" applyBorder="1" applyAlignment="1">
      <alignment horizontal="center" vertical="center"/>
      <protection/>
    </xf>
    <xf numFmtId="0" fontId="0" fillId="0" borderId="47" xfId="57" applyFont="1" applyBorder="1" applyAlignment="1">
      <alignment horizontal="center" vertical="center"/>
      <protection/>
    </xf>
    <xf numFmtId="49" fontId="4" fillId="0" borderId="0" xfId="57" applyNumberFormat="1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49" fontId="1" fillId="0" borderId="0" xfId="57" applyNumberFormat="1" applyFont="1" applyAlignment="1">
      <alignment horizontal="center"/>
      <protection/>
    </xf>
    <xf numFmtId="0" fontId="0" fillId="0" borderId="40" xfId="57" applyBorder="1" applyAlignment="1">
      <alignment horizontal="center" vertical="center"/>
      <protection/>
    </xf>
    <xf numFmtId="0" fontId="3" fillId="0" borderId="43" xfId="57" applyFont="1" applyBorder="1" applyAlignment="1">
      <alignment horizontal="center" vertical="center"/>
      <protection/>
    </xf>
    <xf numFmtId="2" fontId="0" fillId="0" borderId="45" xfId="56" applyNumberFormat="1" applyBorder="1" applyAlignment="1">
      <alignment horizontal="center" vertical="center"/>
      <protection/>
    </xf>
    <xf numFmtId="2" fontId="0" fillId="0" borderId="45" xfId="0" applyNumberFormat="1" applyBorder="1" applyAlignment="1">
      <alignment horizontal="center" vertical="center"/>
    </xf>
    <xf numFmtId="0" fontId="0" fillId="0" borderId="45" xfId="56" applyBorder="1" applyAlignment="1">
      <alignment horizontal="center" vertical="center" shrinkToFit="1"/>
      <protection/>
    </xf>
    <xf numFmtId="180" fontId="0" fillId="0" borderId="45" xfId="56" applyNumberFormat="1" applyBorder="1" applyAlignment="1">
      <alignment horizontal="center" vertical="center"/>
      <protection/>
    </xf>
    <xf numFmtId="180" fontId="0" fillId="0" borderId="45" xfId="0" applyNumberFormat="1" applyBorder="1" applyAlignment="1">
      <alignment horizontal="center" vertical="center"/>
    </xf>
    <xf numFmtId="0" fontId="0" fillId="0" borderId="45" xfId="56" applyBorder="1" applyAlignment="1">
      <alignment horizontal="center" vertical="center"/>
      <protection/>
    </xf>
    <xf numFmtId="0" fontId="0" fillId="0" borderId="0" xfId="56" applyFont="1" applyAlignment="1">
      <alignment/>
      <protection/>
    </xf>
    <xf numFmtId="0" fontId="0" fillId="0" borderId="45" xfId="56" applyFont="1" applyBorder="1" applyAlignment="1">
      <alignment horizontal="center" vertical="center"/>
      <protection/>
    </xf>
    <xf numFmtId="2" fontId="0" fillId="0" borderId="48" xfId="56" applyNumberFormat="1" applyBorder="1" applyAlignment="1">
      <alignment horizontal="center" vertical="center"/>
      <protection/>
    </xf>
    <xf numFmtId="2" fontId="0" fillId="0" borderId="49" xfId="56" applyNumberFormat="1" applyBorder="1" applyAlignment="1">
      <alignment horizontal="center" vertical="center"/>
      <protection/>
    </xf>
    <xf numFmtId="2" fontId="0" fillId="0" borderId="50" xfId="56" applyNumberFormat="1" applyBorder="1" applyAlignment="1">
      <alignment horizontal="center" vertical="center"/>
      <protection/>
    </xf>
    <xf numFmtId="0" fontId="0" fillId="0" borderId="48" xfId="56" applyBorder="1" applyAlignment="1">
      <alignment horizontal="center" vertical="center"/>
      <protection/>
    </xf>
    <xf numFmtId="0" fontId="0" fillId="0" borderId="49" xfId="56" applyBorder="1" applyAlignment="1">
      <alignment horizontal="center" vertical="center"/>
      <protection/>
    </xf>
    <xf numFmtId="0" fontId="0" fillId="0" borderId="50" xfId="56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48" xfId="56" applyBorder="1" applyAlignment="1">
      <alignment horizontal="center" vertical="center" shrinkToFit="1"/>
      <protection/>
    </xf>
    <xf numFmtId="0" fontId="0" fillId="0" borderId="49" xfId="56" applyBorder="1" applyAlignment="1">
      <alignment horizontal="center" vertical="center" shrinkToFit="1"/>
      <protection/>
    </xf>
    <xf numFmtId="0" fontId="0" fillId="0" borderId="50" xfId="56" applyBorder="1" applyAlignment="1">
      <alignment horizontal="center" vertical="center" shrinkToFit="1"/>
      <protection/>
    </xf>
    <xf numFmtId="1" fontId="0" fillId="0" borderId="45" xfId="57" applyNumberFormat="1" applyBorder="1" applyAlignment="1">
      <alignment horizontal="center" vertical="center"/>
      <protection/>
    </xf>
    <xf numFmtId="0" fontId="0" fillId="0" borderId="45" xfId="57" applyNumberFormat="1" applyBorder="1" applyAlignment="1">
      <alignment horizontal="center" vertical="center" shrinkToFit="1"/>
      <protection/>
    </xf>
    <xf numFmtId="180" fontId="0" fillId="0" borderId="45" xfId="57" applyNumberFormat="1" applyBorder="1" applyAlignment="1">
      <alignment horizontal="center" vertical="center"/>
      <protection/>
    </xf>
    <xf numFmtId="2" fontId="0" fillId="0" borderId="45" xfId="57" applyNumberFormat="1" applyBorder="1" applyAlignment="1">
      <alignment horizontal="center" vertical="center"/>
      <protection/>
    </xf>
    <xf numFmtId="180" fontId="0" fillId="0" borderId="45" xfId="57" applyNumberFormat="1" applyBorder="1" applyAlignment="1">
      <alignment horizontal="center" vertical="center" shrinkToFit="1"/>
      <protection/>
    </xf>
    <xf numFmtId="0" fontId="0" fillId="0" borderId="0" xfId="57" applyFont="1" applyAlignment="1">
      <alignment horizontal="center"/>
      <protection/>
    </xf>
    <xf numFmtId="180" fontId="0" fillId="0" borderId="45" xfId="57" applyNumberFormat="1" applyFont="1" applyBorder="1" applyAlignment="1">
      <alignment horizontal="center" vertical="center"/>
      <protection/>
    </xf>
    <xf numFmtId="197" fontId="0" fillId="0" borderId="45" xfId="57" applyNumberFormat="1" applyFont="1" applyBorder="1" applyAlignment="1">
      <alignment horizontal="center" vertical="center"/>
      <protection/>
    </xf>
    <xf numFmtId="1" fontId="0" fillId="0" borderId="45" xfId="57" applyNumberFormat="1" applyBorder="1" applyAlignment="1">
      <alignment horizontal="center" vertical="center" shrinkToFit="1"/>
      <protection/>
    </xf>
    <xf numFmtId="197" fontId="0" fillId="0" borderId="45" xfId="57" applyNumberFormat="1" applyBorder="1" applyAlignment="1">
      <alignment horizontal="center" vertical="center"/>
      <protection/>
    </xf>
    <xf numFmtId="180" fontId="0" fillId="0" borderId="48" xfId="57" applyNumberFormat="1" applyFont="1" applyBorder="1" applyAlignment="1">
      <alignment horizontal="center" vertical="center"/>
      <protection/>
    </xf>
    <xf numFmtId="180" fontId="0" fillId="0" borderId="49" xfId="57" applyNumberFormat="1" applyFont="1" applyBorder="1" applyAlignment="1">
      <alignment horizontal="center" vertical="center"/>
      <protection/>
    </xf>
    <xf numFmtId="180" fontId="0" fillId="0" borderId="50" xfId="57" applyNumberFormat="1" applyFont="1" applyBorder="1" applyAlignment="1">
      <alignment horizontal="center" vertical="center"/>
      <protection/>
    </xf>
    <xf numFmtId="2" fontId="0" fillId="0" borderId="48" xfId="57" applyNumberFormat="1" applyBorder="1" applyAlignment="1">
      <alignment horizontal="center" vertical="center"/>
      <protection/>
    </xf>
    <xf numFmtId="2" fontId="0" fillId="0" borderId="49" xfId="57" applyNumberFormat="1" applyBorder="1" applyAlignment="1">
      <alignment horizontal="center" vertical="center"/>
      <protection/>
    </xf>
    <xf numFmtId="2" fontId="0" fillId="0" borderId="50" xfId="57" applyNumberFormat="1" applyBorder="1" applyAlignment="1">
      <alignment horizontal="center" vertical="center"/>
      <protection/>
    </xf>
    <xf numFmtId="1" fontId="0" fillId="0" borderId="45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 shrinkToFit="1"/>
    </xf>
    <xf numFmtId="1" fontId="0" fillId="0" borderId="45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2" fontId="0" fillId="0" borderId="4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shrinkToFit="1"/>
    </xf>
    <xf numFmtId="1" fontId="0" fillId="0" borderId="12" xfId="0" applyNumberFormat="1" applyBorder="1" applyAlignment="1">
      <alignment horizontal="center" vertical="center" shrinkToFit="1"/>
    </xf>
    <xf numFmtId="1" fontId="0" fillId="0" borderId="51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180" fontId="0" fillId="0" borderId="4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5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 shrinkToFit="1"/>
    </xf>
    <xf numFmtId="1" fontId="0" fillId="0" borderId="15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49" fontId="0" fillId="15" borderId="0" xfId="54" applyNumberFormat="1" applyFill="1" applyAlignment="1">
      <alignment horizontal="left" vertical="center"/>
      <protection/>
    </xf>
    <xf numFmtId="49" fontId="0" fillId="24" borderId="0" xfId="54" applyNumberFormat="1" applyFill="1" applyAlignment="1">
      <alignment horizontal="left" vertical="center"/>
      <protection/>
    </xf>
    <xf numFmtId="49" fontId="0" fillId="24" borderId="0" xfId="54" applyNumberFormat="1" applyFill="1" applyAlignment="1">
      <alignment horizontal="center" vertical="center"/>
      <protection/>
    </xf>
    <xf numFmtId="49" fontId="0" fillId="15" borderId="0" xfId="54" applyNumberFormat="1" applyFill="1" applyBorder="1" applyAlignment="1">
      <alignment horizontal="center" vertical="top" wrapText="1"/>
      <protection/>
    </xf>
    <xf numFmtId="0" fontId="2" fillId="0" borderId="45" xfId="56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ЧУ" xfId="53"/>
    <cellStyle name="Обычный_Іменні протоколи" xfId="54"/>
    <cellStyle name="Обычный_Книга1" xfId="55"/>
    <cellStyle name="Обычный_Книга2" xfId="56"/>
    <cellStyle name="Обычный_Книга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8.625" style="61" customWidth="1"/>
    <col min="2" max="2" width="6.00390625" style="61" customWidth="1"/>
    <col min="3" max="3" width="26.25390625" style="61" customWidth="1"/>
    <col min="4" max="4" width="36.125" style="61" customWidth="1"/>
    <col min="5" max="5" width="10.25390625" style="61" customWidth="1"/>
    <col min="6" max="6" width="16.25390625" style="61" customWidth="1"/>
    <col min="7" max="7" width="13.875" style="61" customWidth="1"/>
    <col min="8" max="8" width="13.00390625" style="61" customWidth="1"/>
    <col min="9" max="9" width="22.875" style="61" customWidth="1"/>
    <col min="10" max="10" width="15.625" style="61" customWidth="1"/>
    <col min="11" max="11" width="12.25390625" style="61" customWidth="1"/>
    <col min="12" max="12" width="26.375" style="61" customWidth="1"/>
    <col min="13" max="16384" width="9.125" style="61" customWidth="1"/>
  </cols>
  <sheetData>
    <row r="1" spans="1:14" ht="15.75">
      <c r="A1" s="213" t="s">
        <v>57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81"/>
      <c r="N1" s="81"/>
    </row>
    <row r="3" spans="1:14" ht="12.75">
      <c r="A3" s="215" t="s">
        <v>88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25" ht="18" customHeight="1">
      <c r="A4" s="85" t="s">
        <v>78</v>
      </c>
      <c r="B4" s="85"/>
      <c r="C4" s="85"/>
      <c r="D4" s="85"/>
      <c r="E4" s="85"/>
      <c r="F4" s="85"/>
      <c r="G4" s="85"/>
      <c r="H4" s="85"/>
      <c r="I4" s="85" t="s">
        <v>79</v>
      </c>
      <c r="J4" s="85"/>
      <c r="K4" s="85"/>
      <c r="L4" s="85"/>
      <c r="Y4" s="82"/>
    </row>
    <row r="5" spans="1:12" ht="15">
      <c r="A5" s="85" t="s">
        <v>83</v>
      </c>
      <c r="B5" s="85"/>
      <c r="C5" s="85"/>
      <c r="D5" s="85"/>
      <c r="E5" s="85"/>
      <c r="F5" s="85"/>
      <c r="G5" s="85"/>
      <c r="H5" s="85"/>
      <c r="I5" s="85" t="s">
        <v>80</v>
      </c>
      <c r="J5" s="85"/>
      <c r="K5" s="85"/>
      <c r="L5" s="85"/>
    </row>
    <row r="6" spans="1:12" ht="15">
      <c r="A6" s="85" t="s">
        <v>84</v>
      </c>
      <c r="B6" s="85"/>
      <c r="C6" s="85"/>
      <c r="D6" s="85"/>
      <c r="E6" s="85"/>
      <c r="F6" s="85"/>
      <c r="G6" s="85"/>
      <c r="H6" s="85"/>
      <c r="I6" s="85" t="s">
        <v>81</v>
      </c>
      <c r="J6" s="85"/>
      <c r="K6" s="85"/>
      <c r="L6" s="85"/>
    </row>
    <row r="7" spans="1:12" ht="15">
      <c r="A7" s="85" t="s">
        <v>71</v>
      </c>
      <c r="B7" s="85"/>
      <c r="C7" s="85"/>
      <c r="D7" s="85"/>
      <c r="E7" s="85"/>
      <c r="F7" s="85"/>
      <c r="G7" s="85"/>
      <c r="H7" s="85"/>
      <c r="I7" s="85" t="s">
        <v>82</v>
      </c>
      <c r="J7" s="85"/>
      <c r="K7" s="85"/>
      <c r="L7" s="85"/>
    </row>
    <row r="8" spans="1:12" ht="15.75" thickBot="1">
      <c r="A8" s="85" t="s">
        <v>85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41.25" customHeight="1" thickBot="1">
      <c r="A9" s="86" t="s">
        <v>46</v>
      </c>
      <c r="B9" s="86" t="s">
        <v>60</v>
      </c>
      <c r="C9" s="87" t="s">
        <v>69</v>
      </c>
      <c r="D9" s="86" t="s">
        <v>61</v>
      </c>
      <c r="E9" s="87" t="s">
        <v>62</v>
      </c>
      <c r="F9" s="86" t="s">
        <v>14</v>
      </c>
      <c r="G9" s="92" t="s">
        <v>63</v>
      </c>
      <c r="H9" s="93" t="s">
        <v>8</v>
      </c>
      <c r="I9" s="87" t="s">
        <v>64</v>
      </c>
      <c r="J9" s="86" t="s">
        <v>65</v>
      </c>
      <c r="K9" s="92" t="s">
        <v>66</v>
      </c>
      <c r="L9" s="86" t="s">
        <v>67</v>
      </c>
    </row>
    <row r="10" spans="1:12" ht="15.75" thickBot="1">
      <c r="A10" s="201">
        <v>1</v>
      </c>
      <c r="B10" s="88"/>
      <c r="C10" s="204" t="e">
        <f>VLOOKUP($B10,'Іменні заявки'!$A:$K,3,FALSE)</f>
        <v>#N/A</v>
      </c>
      <c r="D10" s="88" t="e">
        <f>VLOOKUP($B10,'Іменні заявки'!$A:$K,2,FALSE)</f>
        <v>#N/A</v>
      </c>
      <c r="E10" s="89" t="e">
        <f>VLOOKUP($B10,'Іменні заявки'!$A:$K,7,FALSE)</f>
        <v>#N/A</v>
      </c>
      <c r="F10" s="123" t="e">
        <f>VLOOKUP($B10,'Іменні заявки'!$A:$K,6,FALSE)</f>
        <v>#N/A</v>
      </c>
      <c r="G10" s="207" t="e">
        <f>VLOOKUP($B10,'С-4 итог'!$B:$S,11,FALSE)</f>
        <v>#N/A</v>
      </c>
      <c r="H10" s="210" t="e">
        <f>VLOOKUP($B10,'С-4 итог'!$B:$S,13,FALSE)</f>
        <v>#N/A</v>
      </c>
      <c r="I10" s="198" t="e">
        <f>VLOOKUP($B10,'Іменні заявки'!$A:$K,4,FALSE)</f>
        <v>#N/A</v>
      </c>
      <c r="J10" s="89" t="e">
        <f>VLOOKUP($B10,'Іменні заявки'!$A:$K,10,FALSE)</f>
        <v>#N/A</v>
      </c>
      <c r="K10" s="89" t="s">
        <v>74</v>
      </c>
      <c r="L10" s="89" t="e">
        <f>VLOOKUP($B10,'Іменні заявки'!$A:$K,9,FALSE)</f>
        <v>#N/A</v>
      </c>
    </row>
    <row r="11" spans="1:12" ht="15.75" thickBot="1">
      <c r="A11" s="202"/>
      <c r="B11" s="90"/>
      <c r="C11" s="205"/>
      <c r="D11" s="88" t="e">
        <f>VLOOKUP($B11,'Іменні заявки'!$A:$K,2,FALSE)</f>
        <v>#N/A</v>
      </c>
      <c r="E11" s="89" t="e">
        <f>VLOOKUP($B11,'Іменні заявки'!$A:$K,7,FALSE)</f>
        <v>#N/A</v>
      </c>
      <c r="F11" s="123" t="e">
        <f>VLOOKUP($B11,'Іменні заявки'!$A:$K,6,FALSE)</f>
        <v>#N/A</v>
      </c>
      <c r="G11" s="208"/>
      <c r="H11" s="211"/>
      <c r="I11" s="199"/>
      <c r="J11" s="89" t="e">
        <f>VLOOKUP($B11,'Іменні заявки'!$A:$K,10,FALSE)</f>
        <v>#N/A</v>
      </c>
      <c r="K11" s="89" t="s">
        <v>74</v>
      </c>
      <c r="L11" s="89" t="e">
        <f>VLOOKUP($B11,'Іменні заявки'!$A:$K,9,FALSE)</f>
        <v>#N/A</v>
      </c>
    </row>
    <row r="12" spans="1:12" ht="15.75" thickBot="1">
      <c r="A12" s="202"/>
      <c r="B12" s="90"/>
      <c r="C12" s="205"/>
      <c r="D12" s="88" t="e">
        <f>VLOOKUP($B12,'Іменні заявки'!$A:$K,2,FALSE)</f>
        <v>#N/A</v>
      </c>
      <c r="E12" s="89" t="e">
        <f>VLOOKUP($B12,'Іменні заявки'!$A:$K,7,FALSE)</f>
        <v>#N/A</v>
      </c>
      <c r="F12" s="123" t="e">
        <f>VLOOKUP($B12,'Іменні заявки'!$A:$K,6,FALSE)</f>
        <v>#N/A</v>
      </c>
      <c r="G12" s="208"/>
      <c r="H12" s="211"/>
      <c r="I12" s="199"/>
      <c r="J12" s="89" t="e">
        <f>VLOOKUP($B12,'Іменні заявки'!$A:$K,10,FALSE)</f>
        <v>#N/A</v>
      </c>
      <c r="K12" s="89" t="s">
        <v>74</v>
      </c>
      <c r="L12" s="89" t="e">
        <f>VLOOKUP($B12,'Іменні заявки'!$A:$K,9,FALSE)</f>
        <v>#N/A</v>
      </c>
    </row>
    <row r="13" spans="1:12" ht="15.75" thickBot="1">
      <c r="A13" s="203"/>
      <c r="B13" s="91"/>
      <c r="C13" s="206"/>
      <c r="D13" s="88" t="e">
        <f>VLOOKUP($B13,'Іменні заявки'!$A:$K,2,FALSE)</f>
        <v>#N/A</v>
      </c>
      <c r="E13" s="89" t="e">
        <f>VLOOKUP($B13,'Іменні заявки'!$A:$K,7,FALSE)</f>
        <v>#N/A</v>
      </c>
      <c r="F13" s="123" t="e">
        <f>VLOOKUP($B13,'Іменні заявки'!$A:$K,6,FALSE)</f>
        <v>#N/A</v>
      </c>
      <c r="G13" s="209"/>
      <c r="H13" s="212"/>
      <c r="I13" s="200"/>
      <c r="J13" s="89" t="e">
        <f>VLOOKUP($B13,'Іменні заявки'!$A:$K,10,FALSE)</f>
        <v>#N/A</v>
      </c>
      <c r="K13" s="89" t="s">
        <v>74</v>
      </c>
      <c r="L13" s="89" t="e">
        <f>VLOOKUP($B13,'Іменні заявки'!$A:$K,9,FALSE)</f>
        <v>#N/A</v>
      </c>
    </row>
    <row r="14" spans="1:12" ht="15.75" thickBot="1">
      <c r="A14" s="201">
        <v>2</v>
      </c>
      <c r="B14" s="88"/>
      <c r="C14" s="204" t="e">
        <f>VLOOKUP($B14,'Іменні заявки'!$A:$K,3,FALSE)</f>
        <v>#N/A</v>
      </c>
      <c r="D14" s="88" t="e">
        <f>VLOOKUP($B14,'Іменні заявки'!$A:$K,2,FALSE)</f>
        <v>#N/A</v>
      </c>
      <c r="E14" s="89" t="e">
        <f>VLOOKUP($B14,'Іменні заявки'!$A:$K,7,FALSE)</f>
        <v>#N/A</v>
      </c>
      <c r="F14" s="123" t="e">
        <f>VLOOKUP($B14,'Іменні заявки'!$A:$K,6,FALSE)</f>
        <v>#N/A</v>
      </c>
      <c r="G14" s="207" t="e">
        <f>VLOOKUP($B14,'С-4 итог'!$B:$S,11,FALSE)</f>
        <v>#N/A</v>
      </c>
      <c r="H14" s="210" t="e">
        <f>VLOOKUP($B14,'С-4 итог'!$B:$S,13,FALSE)</f>
        <v>#N/A</v>
      </c>
      <c r="I14" s="198" t="e">
        <f>VLOOKUP($B14,'Іменні заявки'!$A:$K,4,FALSE)</f>
        <v>#N/A</v>
      </c>
      <c r="J14" s="89" t="e">
        <f>VLOOKUP($B14,'Іменні заявки'!$A:$K,10,FALSE)</f>
        <v>#N/A</v>
      </c>
      <c r="K14" s="89" t="s">
        <v>74</v>
      </c>
      <c r="L14" s="89" t="e">
        <f>VLOOKUP($B14,'Іменні заявки'!$A:$K,9,FALSE)</f>
        <v>#N/A</v>
      </c>
    </row>
    <row r="15" spans="1:12" ht="15.75" thickBot="1">
      <c r="A15" s="202"/>
      <c r="B15" s="90"/>
      <c r="C15" s="205"/>
      <c r="D15" s="88" t="e">
        <f>VLOOKUP($B15,'Іменні заявки'!$A:$K,2,FALSE)</f>
        <v>#N/A</v>
      </c>
      <c r="E15" s="89" t="e">
        <f>VLOOKUP($B15,'Іменні заявки'!$A:$K,7,FALSE)</f>
        <v>#N/A</v>
      </c>
      <c r="F15" s="123" t="e">
        <f>VLOOKUP($B15,'Іменні заявки'!$A:$K,6,FALSE)</f>
        <v>#N/A</v>
      </c>
      <c r="G15" s="208"/>
      <c r="H15" s="211"/>
      <c r="I15" s="199"/>
      <c r="J15" s="89" t="e">
        <f>VLOOKUP($B15,'Іменні заявки'!$A:$K,10,FALSE)</f>
        <v>#N/A</v>
      </c>
      <c r="K15" s="89" t="s">
        <v>74</v>
      </c>
      <c r="L15" s="89" t="e">
        <f>VLOOKUP($B15,'Іменні заявки'!$A:$K,9,FALSE)</f>
        <v>#N/A</v>
      </c>
    </row>
    <row r="16" spans="1:12" ht="15.75" thickBot="1">
      <c r="A16" s="202"/>
      <c r="B16" s="90"/>
      <c r="C16" s="205"/>
      <c r="D16" s="88" t="e">
        <f>VLOOKUP($B16,'Іменні заявки'!$A:$K,2,FALSE)</f>
        <v>#N/A</v>
      </c>
      <c r="E16" s="89" t="e">
        <f>VLOOKUP($B16,'Іменні заявки'!$A:$K,7,FALSE)</f>
        <v>#N/A</v>
      </c>
      <c r="F16" s="123" t="e">
        <f>VLOOKUP($B16,'Іменні заявки'!$A:$K,6,FALSE)</f>
        <v>#N/A</v>
      </c>
      <c r="G16" s="208"/>
      <c r="H16" s="211"/>
      <c r="I16" s="199"/>
      <c r="J16" s="89" t="e">
        <f>VLOOKUP($B16,'Іменні заявки'!$A:$K,10,FALSE)</f>
        <v>#N/A</v>
      </c>
      <c r="K16" s="89" t="s">
        <v>74</v>
      </c>
      <c r="L16" s="89" t="e">
        <f>VLOOKUP($B16,'Іменні заявки'!$A:$K,9,FALSE)</f>
        <v>#N/A</v>
      </c>
    </row>
    <row r="17" spans="1:12" ht="15.75" thickBot="1">
      <c r="A17" s="203"/>
      <c r="B17" s="91"/>
      <c r="C17" s="206"/>
      <c r="D17" s="88" t="e">
        <f>VLOOKUP($B17,'Іменні заявки'!$A:$K,2,FALSE)</f>
        <v>#N/A</v>
      </c>
      <c r="E17" s="89" t="e">
        <f>VLOOKUP($B17,'Іменні заявки'!$A:$K,7,FALSE)</f>
        <v>#N/A</v>
      </c>
      <c r="F17" s="123" t="e">
        <f>VLOOKUP($B17,'Іменні заявки'!$A:$K,6,FALSE)</f>
        <v>#N/A</v>
      </c>
      <c r="G17" s="209"/>
      <c r="H17" s="212"/>
      <c r="I17" s="200"/>
      <c r="J17" s="89" t="e">
        <f>VLOOKUP($B17,'Іменні заявки'!$A:$K,10,FALSE)</f>
        <v>#N/A</v>
      </c>
      <c r="K17" s="89" t="s">
        <v>74</v>
      </c>
      <c r="L17" s="89" t="e">
        <f>VLOOKUP($B17,'Іменні заявки'!$A:$K,9,FALSE)</f>
        <v>#N/A</v>
      </c>
    </row>
    <row r="18" spans="1:12" ht="15.75" thickBot="1">
      <c r="A18" s="201">
        <v>4</v>
      </c>
      <c r="B18" s="88"/>
      <c r="C18" s="204" t="e">
        <f>VLOOKUP($B18,'Іменні заявки'!$A:$K,3,FALSE)</f>
        <v>#N/A</v>
      </c>
      <c r="D18" s="88" t="e">
        <f>VLOOKUP($B18,'Іменні заявки'!$A:$K,2,FALSE)</f>
        <v>#N/A</v>
      </c>
      <c r="E18" s="89" t="e">
        <f>VLOOKUP($B18,'Іменні заявки'!$A:$K,7,FALSE)</f>
        <v>#N/A</v>
      </c>
      <c r="F18" s="123" t="e">
        <f>VLOOKUP($B18,'Іменні заявки'!$A:$K,6,FALSE)</f>
        <v>#N/A</v>
      </c>
      <c r="G18" s="207" t="e">
        <f>VLOOKUP($B18,'С-4 итог'!$B:$S,11,FALSE)</f>
        <v>#N/A</v>
      </c>
      <c r="H18" s="210" t="e">
        <f>VLOOKUP($B18,'С-4 итог'!$B:$S,13,FALSE)</f>
        <v>#N/A</v>
      </c>
      <c r="I18" s="198" t="e">
        <f>VLOOKUP($B18,'Іменні заявки'!$A:$K,4,FALSE)</f>
        <v>#N/A</v>
      </c>
      <c r="J18" s="89" t="e">
        <f>VLOOKUP($B18,'Іменні заявки'!$A:$K,10,FALSE)</f>
        <v>#N/A</v>
      </c>
      <c r="K18" s="89" t="s">
        <v>74</v>
      </c>
      <c r="L18" s="89" t="e">
        <f>VLOOKUP($B18,'Іменні заявки'!$A:$K,9,FALSE)</f>
        <v>#N/A</v>
      </c>
    </row>
    <row r="19" spans="1:12" ht="15.75" thickBot="1">
      <c r="A19" s="202"/>
      <c r="B19" s="90"/>
      <c r="C19" s="205"/>
      <c r="D19" s="88" t="e">
        <f>VLOOKUP($B19,'Іменні заявки'!$A:$K,2,FALSE)</f>
        <v>#N/A</v>
      </c>
      <c r="E19" s="89" t="e">
        <f>VLOOKUP($B19,'Іменні заявки'!$A:$K,7,FALSE)</f>
        <v>#N/A</v>
      </c>
      <c r="F19" s="123" t="e">
        <f>VLOOKUP($B19,'Іменні заявки'!$A:$K,6,FALSE)</f>
        <v>#N/A</v>
      </c>
      <c r="G19" s="208"/>
      <c r="H19" s="211"/>
      <c r="I19" s="199"/>
      <c r="J19" s="89" t="e">
        <f>VLOOKUP($B19,'Іменні заявки'!$A:$K,10,FALSE)</f>
        <v>#N/A</v>
      </c>
      <c r="K19" s="89" t="s">
        <v>74</v>
      </c>
      <c r="L19" s="89" t="e">
        <f>VLOOKUP($B19,'Іменні заявки'!$A:$K,9,FALSE)</f>
        <v>#N/A</v>
      </c>
    </row>
    <row r="20" spans="1:12" ht="15.75" thickBot="1">
      <c r="A20" s="202"/>
      <c r="B20" s="90"/>
      <c r="C20" s="205"/>
      <c r="D20" s="88" t="e">
        <f>VLOOKUP($B20,'Іменні заявки'!$A:$K,2,FALSE)</f>
        <v>#N/A</v>
      </c>
      <c r="E20" s="89" t="e">
        <f>VLOOKUP($B20,'Іменні заявки'!$A:$K,7,FALSE)</f>
        <v>#N/A</v>
      </c>
      <c r="F20" s="123" t="e">
        <f>VLOOKUP($B20,'Іменні заявки'!$A:$K,6,FALSE)</f>
        <v>#N/A</v>
      </c>
      <c r="G20" s="208"/>
      <c r="H20" s="211"/>
      <c r="I20" s="199"/>
      <c r="J20" s="89" t="e">
        <f>VLOOKUP($B20,'Іменні заявки'!$A:$K,10,FALSE)</f>
        <v>#N/A</v>
      </c>
      <c r="K20" s="89" t="s">
        <v>74</v>
      </c>
      <c r="L20" s="89" t="e">
        <f>VLOOKUP($B20,'Іменні заявки'!$A:$K,9,FALSE)</f>
        <v>#N/A</v>
      </c>
    </row>
    <row r="21" spans="1:12" ht="15.75" thickBot="1">
      <c r="A21" s="203"/>
      <c r="B21" s="91"/>
      <c r="C21" s="206"/>
      <c r="D21" s="88" t="e">
        <f>VLOOKUP($B21,'Іменні заявки'!$A:$K,2,FALSE)</f>
        <v>#N/A</v>
      </c>
      <c r="E21" s="89" t="e">
        <f>VLOOKUP($B21,'Іменні заявки'!$A:$K,7,FALSE)</f>
        <v>#N/A</v>
      </c>
      <c r="F21" s="123" t="e">
        <f>VLOOKUP($B21,'Іменні заявки'!$A:$K,6,FALSE)</f>
        <v>#N/A</v>
      </c>
      <c r="G21" s="209"/>
      <c r="H21" s="212"/>
      <c r="I21" s="200"/>
      <c r="J21" s="89" t="e">
        <f>VLOOKUP($B21,'Іменні заявки'!$A:$K,10,FALSE)</f>
        <v>#N/A</v>
      </c>
      <c r="K21" s="89" t="s">
        <v>74</v>
      </c>
      <c r="L21" s="89" t="e">
        <f>VLOOKUP($B21,'Іменні заявки'!$A:$K,9,FALSE)</f>
        <v>#N/A</v>
      </c>
    </row>
    <row r="22" spans="1:12" ht="15.75" thickBot="1">
      <c r="A22" s="201">
        <v>3</v>
      </c>
      <c r="B22" s="88"/>
      <c r="C22" s="204" t="e">
        <f>VLOOKUP($B22,'Іменні заявки'!$A:$K,3,FALSE)</f>
        <v>#N/A</v>
      </c>
      <c r="D22" s="88" t="e">
        <f>VLOOKUP($B22,'Іменні заявки'!$A:$K,2,FALSE)</f>
        <v>#N/A</v>
      </c>
      <c r="E22" s="89" t="e">
        <f>VLOOKUP($B22,'Іменні заявки'!$A:$K,7,FALSE)</f>
        <v>#N/A</v>
      </c>
      <c r="F22" s="123" t="e">
        <f>VLOOKUP($B22,'Іменні заявки'!$A:$K,6,FALSE)</f>
        <v>#N/A</v>
      </c>
      <c r="G22" s="207" t="e">
        <f>VLOOKUP($B22,'С-4 итог'!$B:$S,11,FALSE)</f>
        <v>#N/A</v>
      </c>
      <c r="H22" s="210" t="e">
        <f>VLOOKUP($B22,'С-4 итог'!$B:$S,13,FALSE)</f>
        <v>#N/A</v>
      </c>
      <c r="I22" s="198" t="e">
        <f>VLOOKUP($B22,'Іменні заявки'!$A:$K,4,FALSE)</f>
        <v>#N/A</v>
      </c>
      <c r="J22" s="89" t="e">
        <f>VLOOKUP($B22,'Іменні заявки'!$A:$K,10,FALSE)</f>
        <v>#N/A</v>
      </c>
      <c r="K22" s="89" t="s">
        <v>74</v>
      </c>
      <c r="L22" s="89" t="e">
        <f>VLOOKUP($B22,'Іменні заявки'!$A:$K,9,FALSE)</f>
        <v>#N/A</v>
      </c>
    </row>
    <row r="23" spans="1:12" ht="15.75" thickBot="1">
      <c r="A23" s="202"/>
      <c r="B23" s="90"/>
      <c r="C23" s="205"/>
      <c r="D23" s="88" t="e">
        <f>VLOOKUP($B23,'Іменні заявки'!$A:$K,2,FALSE)</f>
        <v>#N/A</v>
      </c>
      <c r="E23" s="89" t="e">
        <f>VLOOKUP($B23,'Іменні заявки'!$A:$K,7,FALSE)</f>
        <v>#N/A</v>
      </c>
      <c r="F23" s="123" t="e">
        <f>VLOOKUP($B23,'Іменні заявки'!$A:$K,6,FALSE)</f>
        <v>#N/A</v>
      </c>
      <c r="G23" s="208"/>
      <c r="H23" s="211"/>
      <c r="I23" s="199"/>
      <c r="J23" s="89" t="e">
        <f>VLOOKUP($B23,'Іменні заявки'!$A:$K,10,FALSE)</f>
        <v>#N/A</v>
      </c>
      <c r="K23" s="89" t="s">
        <v>74</v>
      </c>
      <c r="L23" s="89" t="e">
        <f>VLOOKUP($B23,'Іменні заявки'!$A:$K,9,FALSE)</f>
        <v>#N/A</v>
      </c>
    </row>
    <row r="24" spans="1:12" ht="15.75" thickBot="1">
      <c r="A24" s="202"/>
      <c r="B24" s="90"/>
      <c r="C24" s="205"/>
      <c r="D24" s="88" t="e">
        <f>VLOOKUP($B24,'Іменні заявки'!$A:$K,2,FALSE)</f>
        <v>#N/A</v>
      </c>
      <c r="E24" s="89" t="e">
        <f>VLOOKUP($B24,'Іменні заявки'!$A:$K,7,FALSE)</f>
        <v>#N/A</v>
      </c>
      <c r="F24" s="123" t="e">
        <f>VLOOKUP($B24,'Іменні заявки'!$A:$K,6,FALSE)</f>
        <v>#N/A</v>
      </c>
      <c r="G24" s="208"/>
      <c r="H24" s="211"/>
      <c r="I24" s="199"/>
      <c r="J24" s="89" t="e">
        <f>VLOOKUP($B24,'Іменні заявки'!$A:$K,10,FALSE)</f>
        <v>#N/A</v>
      </c>
      <c r="K24" s="89" t="s">
        <v>74</v>
      </c>
      <c r="L24" s="89" t="e">
        <f>VLOOKUP($B24,'Іменні заявки'!$A:$K,9,FALSE)</f>
        <v>#N/A</v>
      </c>
    </row>
    <row r="25" spans="1:12" ht="15.75" thickBot="1">
      <c r="A25" s="203"/>
      <c r="B25" s="91"/>
      <c r="C25" s="206"/>
      <c r="D25" s="88" t="e">
        <f>VLOOKUP($B25,'Іменні заявки'!$A:$K,2,FALSE)</f>
        <v>#N/A</v>
      </c>
      <c r="E25" s="89" t="e">
        <f>VLOOKUP($B25,'Іменні заявки'!$A:$K,7,FALSE)</f>
        <v>#N/A</v>
      </c>
      <c r="F25" s="123" t="e">
        <f>VLOOKUP($B25,'Іменні заявки'!$A:$K,6,FALSE)</f>
        <v>#N/A</v>
      </c>
      <c r="G25" s="209"/>
      <c r="H25" s="212"/>
      <c r="I25" s="200"/>
      <c r="J25" s="89" t="e">
        <f>VLOOKUP($B25,'Іменні заявки'!$A:$K,10,FALSE)</f>
        <v>#N/A</v>
      </c>
      <c r="K25" s="89" t="s">
        <v>74</v>
      </c>
      <c r="L25" s="89" t="e">
        <f>VLOOKUP($B25,'Іменні заявки'!$A:$K,9,FALSE)</f>
        <v>#N/A</v>
      </c>
    </row>
    <row r="26" spans="1:12" ht="15.75" thickBot="1">
      <c r="A26" s="201">
        <v>5</v>
      </c>
      <c r="B26" s="88"/>
      <c r="C26" s="204" t="e">
        <f>VLOOKUP($B26,'Іменні заявки'!$A:$K,3,FALSE)</f>
        <v>#N/A</v>
      </c>
      <c r="D26" s="88" t="e">
        <f>VLOOKUP($B26,'Іменні заявки'!$A:$K,2,FALSE)</f>
        <v>#N/A</v>
      </c>
      <c r="E26" s="89" t="e">
        <f>VLOOKUP($B26,'Іменні заявки'!$A:$K,7,FALSE)</f>
        <v>#N/A</v>
      </c>
      <c r="F26" s="123" t="e">
        <f>VLOOKUP($B26,'Іменні заявки'!$A:$K,6,FALSE)</f>
        <v>#N/A</v>
      </c>
      <c r="G26" s="207" t="e">
        <f>VLOOKUP($B26,'С-4 итог'!$B:$S,11,FALSE)</f>
        <v>#N/A</v>
      </c>
      <c r="H26" s="210" t="e">
        <f>VLOOKUP($B26,'С-4 итог'!$B:$S,13,FALSE)</f>
        <v>#N/A</v>
      </c>
      <c r="I26" s="198" t="e">
        <f>VLOOKUP($B26,'Іменні заявки'!$A:$K,4,FALSE)</f>
        <v>#N/A</v>
      </c>
      <c r="J26" s="89" t="e">
        <f>VLOOKUP($B26,'Іменні заявки'!$A:$K,10,FALSE)</f>
        <v>#N/A</v>
      </c>
      <c r="K26" s="89" t="s">
        <v>74</v>
      </c>
      <c r="L26" s="89" t="e">
        <f>VLOOKUP($B26,'Іменні заявки'!$A:$K,9,FALSE)</f>
        <v>#N/A</v>
      </c>
    </row>
    <row r="27" spans="1:12" ht="15.75" thickBot="1">
      <c r="A27" s="202"/>
      <c r="B27" s="90"/>
      <c r="C27" s="205"/>
      <c r="D27" s="88" t="e">
        <f>VLOOKUP($B27,'Іменні заявки'!$A:$K,2,FALSE)</f>
        <v>#N/A</v>
      </c>
      <c r="E27" s="89" t="e">
        <f>VLOOKUP($B27,'Іменні заявки'!$A:$K,7,FALSE)</f>
        <v>#N/A</v>
      </c>
      <c r="F27" s="123" t="e">
        <f>VLOOKUP($B27,'Іменні заявки'!$A:$K,6,FALSE)</f>
        <v>#N/A</v>
      </c>
      <c r="G27" s="208"/>
      <c r="H27" s="211"/>
      <c r="I27" s="199"/>
      <c r="J27" s="89" t="e">
        <f>VLOOKUP($B27,'Іменні заявки'!$A:$K,10,FALSE)</f>
        <v>#N/A</v>
      </c>
      <c r="K27" s="89" t="s">
        <v>74</v>
      </c>
      <c r="L27" s="89" t="e">
        <f>VLOOKUP($B27,'Іменні заявки'!$A:$K,9,FALSE)</f>
        <v>#N/A</v>
      </c>
    </row>
    <row r="28" spans="1:12" ht="15.75" thickBot="1">
      <c r="A28" s="202"/>
      <c r="B28" s="90"/>
      <c r="C28" s="205"/>
      <c r="D28" s="88" t="e">
        <f>VLOOKUP($B28,'Іменні заявки'!$A:$K,2,FALSE)</f>
        <v>#N/A</v>
      </c>
      <c r="E28" s="89" t="e">
        <f>VLOOKUP($B28,'Іменні заявки'!$A:$K,7,FALSE)</f>
        <v>#N/A</v>
      </c>
      <c r="F28" s="123" t="e">
        <f>VLOOKUP($B28,'Іменні заявки'!$A:$K,6,FALSE)</f>
        <v>#N/A</v>
      </c>
      <c r="G28" s="208"/>
      <c r="H28" s="211"/>
      <c r="I28" s="199"/>
      <c r="J28" s="89" t="e">
        <f>VLOOKUP($B28,'Іменні заявки'!$A:$K,10,FALSE)</f>
        <v>#N/A</v>
      </c>
      <c r="K28" s="89" t="s">
        <v>74</v>
      </c>
      <c r="L28" s="89" t="e">
        <f>VLOOKUP($B28,'Іменні заявки'!$A:$K,9,FALSE)</f>
        <v>#N/A</v>
      </c>
    </row>
    <row r="29" spans="1:12" ht="15.75" thickBot="1">
      <c r="A29" s="203"/>
      <c r="B29" s="91"/>
      <c r="C29" s="206"/>
      <c r="D29" s="88" t="e">
        <f>VLOOKUP($B29,'Іменні заявки'!$A:$K,2,FALSE)</f>
        <v>#N/A</v>
      </c>
      <c r="E29" s="89" t="e">
        <f>VLOOKUP($B29,'Іменні заявки'!$A:$K,7,FALSE)</f>
        <v>#N/A</v>
      </c>
      <c r="F29" s="123" t="e">
        <f>VLOOKUP($B29,'Іменні заявки'!$A:$K,6,FALSE)</f>
        <v>#N/A</v>
      </c>
      <c r="G29" s="209"/>
      <c r="H29" s="212"/>
      <c r="I29" s="200"/>
      <c r="J29" s="89" t="e">
        <f>VLOOKUP($B29,'Іменні заявки'!$A:$K,10,FALSE)</f>
        <v>#N/A</v>
      </c>
      <c r="K29" s="89" t="s">
        <v>74</v>
      </c>
      <c r="L29" s="89" t="e">
        <f>VLOOKUP($B29,'Іменні заявки'!$A:$K,9,FALSE)</f>
        <v>#N/A</v>
      </c>
    </row>
    <row r="30" spans="1:12" ht="15.75" thickBot="1">
      <c r="A30" s="201">
        <v>6</v>
      </c>
      <c r="B30" s="88"/>
      <c r="C30" s="204" t="e">
        <f>VLOOKUP($B30,'Іменні заявки'!$A:$K,3,FALSE)</f>
        <v>#N/A</v>
      </c>
      <c r="D30" s="88" t="e">
        <f>VLOOKUP($B30,'Іменні заявки'!$A:$K,2,FALSE)</f>
        <v>#N/A</v>
      </c>
      <c r="E30" s="89" t="e">
        <f>VLOOKUP($B30,'Іменні заявки'!$A:$K,7,FALSE)</f>
        <v>#N/A</v>
      </c>
      <c r="F30" s="123" t="e">
        <f>VLOOKUP($B30,'Іменні заявки'!$A:$K,6,FALSE)</f>
        <v>#N/A</v>
      </c>
      <c r="G30" s="207" t="e">
        <f>VLOOKUP($B30,'С-4 итог'!$B:$S,11,FALSE)</f>
        <v>#N/A</v>
      </c>
      <c r="H30" s="210" t="e">
        <f>VLOOKUP($B30,'С-4 итог'!$B:$S,13,FALSE)</f>
        <v>#N/A</v>
      </c>
      <c r="I30" s="198" t="e">
        <f>VLOOKUP($B30,'Іменні заявки'!$A:$K,4,FALSE)</f>
        <v>#N/A</v>
      </c>
      <c r="J30" s="89" t="e">
        <f>VLOOKUP($B30,'Іменні заявки'!$A:$K,10,FALSE)</f>
        <v>#N/A</v>
      </c>
      <c r="K30" s="89" t="s">
        <v>74</v>
      </c>
      <c r="L30" s="89" t="e">
        <f>VLOOKUP($B30,'Іменні заявки'!$A:$K,9,FALSE)</f>
        <v>#N/A</v>
      </c>
    </row>
    <row r="31" spans="1:12" ht="15.75" thickBot="1">
      <c r="A31" s="202"/>
      <c r="B31" s="90"/>
      <c r="C31" s="205"/>
      <c r="D31" s="88" t="e">
        <f>VLOOKUP($B31,'Іменні заявки'!$A:$K,2,FALSE)</f>
        <v>#N/A</v>
      </c>
      <c r="E31" s="89" t="e">
        <f>VLOOKUP($B31,'Іменні заявки'!$A:$K,7,FALSE)</f>
        <v>#N/A</v>
      </c>
      <c r="F31" s="123" t="e">
        <f>VLOOKUP($B31,'Іменні заявки'!$A:$K,6,FALSE)</f>
        <v>#N/A</v>
      </c>
      <c r="G31" s="208"/>
      <c r="H31" s="211"/>
      <c r="I31" s="199"/>
      <c r="J31" s="89" t="e">
        <f>VLOOKUP($B31,'Іменні заявки'!$A:$K,10,FALSE)</f>
        <v>#N/A</v>
      </c>
      <c r="K31" s="89" t="s">
        <v>74</v>
      </c>
      <c r="L31" s="89" t="e">
        <f>VLOOKUP($B31,'Іменні заявки'!$A:$K,9,FALSE)</f>
        <v>#N/A</v>
      </c>
    </row>
    <row r="32" spans="1:12" ht="15.75" thickBot="1">
      <c r="A32" s="202"/>
      <c r="B32" s="90"/>
      <c r="C32" s="205"/>
      <c r="D32" s="88" t="e">
        <f>VLOOKUP($B32,'Іменні заявки'!$A:$K,2,FALSE)</f>
        <v>#N/A</v>
      </c>
      <c r="E32" s="89" t="e">
        <f>VLOOKUP($B32,'Іменні заявки'!$A:$K,7,FALSE)</f>
        <v>#N/A</v>
      </c>
      <c r="F32" s="123" t="e">
        <f>VLOOKUP($B32,'Іменні заявки'!$A:$K,6,FALSE)</f>
        <v>#N/A</v>
      </c>
      <c r="G32" s="208"/>
      <c r="H32" s="211"/>
      <c r="I32" s="199"/>
      <c r="J32" s="89" t="e">
        <f>VLOOKUP($B32,'Іменні заявки'!$A:$K,10,FALSE)</f>
        <v>#N/A</v>
      </c>
      <c r="K32" s="89" t="s">
        <v>74</v>
      </c>
      <c r="L32" s="89" t="e">
        <f>VLOOKUP($B32,'Іменні заявки'!$A:$K,9,FALSE)</f>
        <v>#N/A</v>
      </c>
    </row>
    <row r="33" spans="1:12" ht="15.75" thickBot="1">
      <c r="A33" s="203"/>
      <c r="B33" s="91"/>
      <c r="C33" s="206"/>
      <c r="D33" s="88" t="e">
        <f>VLOOKUP($B33,'Іменні заявки'!$A:$K,2,FALSE)</f>
        <v>#N/A</v>
      </c>
      <c r="E33" s="89" t="e">
        <f>VLOOKUP($B33,'Іменні заявки'!$A:$K,7,FALSE)</f>
        <v>#N/A</v>
      </c>
      <c r="F33" s="123" t="e">
        <f>VLOOKUP($B33,'Іменні заявки'!$A:$K,6,FALSE)</f>
        <v>#N/A</v>
      </c>
      <c r="G33" s="209"/>
      <c r="H33" s="212"/>
      <c r="I33" s="200"/>
      <c r="J33" s="89" t="e">
        <f>VLOOKUP($B33,'Іменні заявки'!$A:$K,10,FALSE)</f>
        <v>#N/A</v>
      </c>
      <c r="K33" s="89" t="s">
        <v>74</v>
      </c>
      <c r="L33" s="89" t="e">
        <f>VLOOKUP($B33,'Іменні заявки'!$A:$K,9,FALSE)</f>
        <v>#N/A</v>
      </c>
    </row>
    <row r="34" spans="1:12" ht="15.75" thickBot="1">
      <c r="A34" s="201">
        <v>7</v>
      </c>
      <c r="B34" s="88"/>
      <c r="C34" s="204" t="e">
        <f>VLOOKUP($B34,'Іменні заявки'!$A:$K,3,FALSE)</f>
        <v>#N/A</v>
      </c>
      <c r="D34" s="88" t="e">
        <f>VLOOKUP($B34,'Іменні заявки'!$A:$K,2,FALSE)</f>
        <v>#N/A</v>
      </c>
      <c r="E34" s="89" t="e">
        <f>VLOOKUP($B34,'Іменні заявки'!$A:$K,7,FALSE)</f>
        <v>#N/A</v>
      </c>
      <c r="F34" s="123" t="e">
        <f>VLOOKUP($B34,'Іменні заявки'!$A:$K,6,FALSE)</f>
        <v>#N/A</v>
      </c>
      <c r="G34" s="207" t="e">
        <f>VLOOKUP($B34,'С-4 итог'!$B:$S,11,FALSE)</f>
        <v>#N/A</v>
      </c>
      <c r="H34" s="210" t="e">
        <f>VLOOKUP($B34,'С-4 итог'!$B:$S,13,FALSE)</f>
        <v>#N/A</v>
      </c>
      <c r="I34" s="198" t="e">
        <f>VLOOKUP($B34,'Іменні заявки'!$A:$K,4,FALSE)</f>
        <v>#N/A</v>
      </c>
      <c r="J34" s="89" t="e">
        <f>VLOOKUP($B34,'Іменні заявки'!$A:$K,10,FALSE)</f>
        <v>#N/A</v>
      </c>
      <c r="K34" s="89" t="s">
        <v>43</v>
      </c>
      <c r="L34" s="89" t="e">
        <f>VLOOKUP($B34,'Іменні заявки'!$A:$K,9,FALSE)</f>
        <v>#N/A</v>
      </c>
    </row>
    <row r="35" spans="1:12" ht="15.75" thickBot="1">
      <c r="A35" s="202"/>
      <c r="B35" s="90"/>
      <c r="C35" s="205"/>
      <c r="D35" s="88" t="e">
        <f>VLOOKUP($B35,'Іменні заявки'!$A:$K,2,FALSE)</f>
        <v>#N/A</v>
      </c>
      <c r="E35" s="89" t="e">
        <f>VLOOKUP($B35,'Іменні заявки'!$A:$K,7,FALSE)</f>
        <v>#N/A</v>
      </c>
      <c r="F35" s="123" t="e">
        <f>VLOOKUP($B35,'Іменні заявки'!$A:$K,6,FALSE)</f>
        <v>#N/A</v>
      </c>
      <c r="G35" s="208"/>
      <c r="H35" s="211"/>
      <c r="I35" s="199"/>
      <c r="J35" s="89" t="e">
        <f>VLOOKUP($B35,'Іменні заявки'!$A:$K,10,FALSE)</f>
        <v>#N/A</v>
      </c>
      <c r="K35" s="89" t="s">
        <v>43</v>
      </c>
      <c r="L35" s="89" t="e">
        <f>VLOOKUP($B35,'Іменні заявки'!$A:$K,9,FALSE)</f>
        <v>#N/A</v>
      </c>
    </row>
    <row r="36" spans="1:12" ht="15.75" thickBot="1">
      <c r="A36" s="202"/>
      <c r="B36" s="90"/>
      <c r="C36" s="205"/>
      <c r="D36" s="88" t="e">
        <f>VLOOKUP($B36,'Іменні заявки'!$A:$K,2,FALSE)</f>
        <v>#N/A</v>
      </c>
      <c r="E36" s="89" t="e">
        <f>VLOOKUP($B36,'Іменні заявки'!$A:$K,7,FALSE)</f>
        <v>#N/A</v>
      </c>
      <c r="F36" s="123" t="e">
        <f>VLOOKUP($B36,'Іменні заявки'!$A:$K,6,FALSE)</f>
        <v>#N/A</v>
      </c>
      <c r="G36" s="208"/>
      <c r="H36" s="211"/>
      <c r="I36" s="199"/>
      <c r="J36" s="89" t="e">
        <f>VLOOKUP($B36,'Іменні заявки'!$A:$K,10,FALSE)</f>
        <v>#N/A</v>
      </c>
      <c r="K36" s="89" t="s">
        <v>43</v>
      </c>
      <c r="L36" s="89" t="e">
        <f>VLOOKUP($B36,'Іменні заявки'!$A:$K,9,FALSE)</f>
        <v>#N/A</v>
      </c>
    </row>
    <row r="37" spans="1:12" ht="15.75" thickBot="1">
      <c r="A37" s="203"/>
      <c r="B37" s="91"/>
      <c r="C37" s="206"/>
      <c r="D37" s="88" t="e">
        <f>VLOOKUP($B37,'Іменні заявки'!$A:$K,2,FALSE)</f>
        <v>#N/A</v>
      </c>
      <c r="E37" s="89" t="e">
        <f>VLOOKUP($B37,'Іменні заявки'!$A:$K,7,FALSE)</f>
        <v>#N/A</v>
      </c>
      <c r="F37" s="123" t="e">
        <f>VLOOKUP($B37,'Іменні заявки'!$A:$K,6,FALSE)</f>
        <v>#N/A</v>
      </c>
      <c r="G37" s="209"/>
      <c r="H37" s="212"/>
      <c r="I37" s="200"/>
      <c r="J37" s="89" t="e">
        <f>VLOOKUP($B37,'Іменні заявки'!$A:$K,10,FALSE)</f>
        <v>#N/A</v>
      </c>
      <c r="K37" s="89" t="s">
        <v>43</v>
      </c>
      <c r="L37" s="89" t="e">
        <f>VLOOKUP($B37,'Іменні заявки'!$A:$K,9,FALSE)</f>
        <v>#N/A</v>
      </c>
    </row>
    <row r="38" spans="1:12" ht="15.75" thickBot="1">
      <c r="A38" s="201">
        <v>8</v>
      </c>
      <c r="B38" s="88"/>
      <c r="C38" s="204" t="e">
        <f>VLOOKUP($B38,'Іменні заявки'!$A:$K,3,FALSE)</f>
        <v>#N/A</v>
      </c>
      <c r="D38" s="88" t="e">
        <f>VLOOKUP($B38,'Іменні заявки'!$A:$K,2,FALSE)</f>
        <v>#N/A</v>
      </c>
      <c r="E38" s="89" t="e">
        <f>VLOOKUP($B38,'Іменні заявки'!$A:$K,7,FALSE)</f>
        <v>#N/A</v>
      </c>
      <c r="F38" s="123" t="e">
        <f>VLOOKUP($B38,'Іменні заявки'!$A:$K,6,FALSE)</f>
        <v>#N/A</v>
      </c>
      <c r="G38" s="207" t="e">
        <f>VLOOKUP($B38,'С-4 итог'!$B:$S,11,FALSE)</f>
        <v>#N/A</v>
      </c>
      <c r="H38" s="210" t="e">
        <f>VLOOKUP($B38,'С-4 итог'!$B:$S,13,FALSE)</f>
        <v>#N/A</v>
      </c>
      <c r="I38" s="198" t="e">
        <f>VLOOKUP($B38,'Іменні заявки'!$A:$K,4,FALSE)</f>
        <v>#N/A</v>
      </c>
      <c r="J38" s="89" t="e">
        <f>VLOOKUP($B38,'Іменні заявки'!$A:$K,10,FALSE)</f>
        <v>#N/A</v>
      </c>
      <c r="K38" s="89" t="s">
        <v>43</v>
      </c>
      <c r="L38" s="89" t="e">
        <f>VLOOKUP($B38,'Іменні заявки'!$A:$K,9,FALSE)</f>
        <v>#N/A</v>
      </c>
    </row>
    <row r="39" spans="1:12" ht="15.75" thickBot="1">
      <c r="A39" s="202"/>
      <c r="B39" s="90"/>
      <c r="C39" s="205"/>
      <c r="D39" s="88" t="e">
        <f>VLOOKUP($B39,'Іменні заявки'!$A:$K,2,FALSE)</f>
        <v>#N/A</v>
      </c>
      <c r="E39" s="89" t="e">
        <f>VLOOKUP($B39,'Іменні заявки'!$A:$K,7,FALSE)</f>
        <v>#N/A</v>
      </c>
      <c r="F39" s="123" t="e">
        <f>VLOOKUP($B39,'Іменні заявки'!$A:$K,6,FALSE)</f>
        <v>#N/A</v>
      </c>
      <c r="G39" s="208"/>
      <c r="H39" s="211"/>
      <c r="I39" s="199"/>
      <c r="J39" s="89" t="e">
        <f>VLOOKUP($B39,'Іменні заявки'!$A:$K,10,FALSE)</f>
        <v>#N/A</v>
      </c>
      <c r="K39" s="89" t="s">
        <v>43</v>
      </c>
      <c r="L39" s="89" t="e">
        <f>VLOOKUP($B39,'Іменні заявки'!$A:$K,9,FALSE)</f>
        <v>#N/A</v>
      </c>
    </row>
    <row r="40" spans="1:12" ht="15.75" thickBot="1">
      <c r="A40" s="202"/>
      <c r="B40" s="90"/>
      <c r="C40" s="205"/>
      <c r="D40" s="88" t="e">
        <f>VLOOKUP($B40,'Іменні заявки'!$A:$K,2,FALSE)</f>
        <v>#N/A</v>
      </c>
      <c r="E40" s="89" t="e">
        <f>VLOOKUP($B40,'Іменні заявки'!$A:$K,7,FALSE)</f>
        <v>#N/A</v>
      </c>
      <c r="F40" s="123" t="e">
        <f>VLOOKUP($B40,'Іменні заявки'!$A:$K,6,FALSE)</f>
        <v>#N/A</v>
      </c>
      <c r="G40" s="208"/>
      <c r="H40" s="211"/>
      <c r="I40" s="199"/>
      <c r="J40" s="89" t="e">
        <f>VLOOKUP($B40,'Іменні заявки'!$A:$K,10,FALSE)</f>
        <v>#N/A</v>
      </c>
      <c r="K40" s="89" t="s">
        <v>43</v>
      </c>
      <c r="L40" s="89" t="e">
        <f>VLOOKUP($B40,'Іменні заявки'!$A:$K,9,FALSE)</f>
        <v>#N/A</v>
      </c>
    </row>
    <row r="41" spans="1:12" ht="15.75" thickBot="1">
      <c r="A41" s="203"/>
      <c r="B41" s="91"/>
      <c r="C41" s="206"/>
      <c r="D41" s="88" t="e">
        <f>VLOOKUP($B41,'Іменні заявки'!$A:$K,2,FALSE)</f>
        <v>#N/A</v>
      </c>
      <c r="E41" s="89" t="e">
        <f>VLOOKUP($B41,'Іменні заявки'!$A:$K,7,FALSE)</f>
        <v>#N/A</v>
      </c>
      <c r="F41" s="123" t="e">
        <f>VLOOKUP($B41,'Іменні заявки'!$A:$K,6,FALSE)</f>
        <v>#N/A</v>
      </c>
      <c r="G41" s="209"/>
      <c r="H41" s="212"/>
      <c r="I41" s="200"/>
      <c r="J41" s="89" t="e">
        <f>VLOOKUP($B41,'Іменні заявки'!$A:$K,10,FALSE)</f>
        <v>#N/A</v>
      </c>
      <c r="K41" s="89" t="s">
        <v>43</v>
      </c>
      <c r="L41" s="89" t="e">
        <f>VLOOKUP($B41,'Іменні заявки'!$A:$K,9,FALSE)</f>
        <v>#N/A</v>
      </c>
    </row>
    <row r="42" spans="1:12" ht="15.75" thickBot="1">
      <c r="A42" s="201">
        <v>9</v>
      </c>
      <c r="B42" s="88"/>
      <c r="C42" s="204" t="e">
        <f>VLOOKUP($B42,'Іменні заявки'!$A:$K,3,FALSE)</f>
        <v>#N/A</v>
      </c>
      <c r="D42" s="88" t="e">
        <f>VLOOKUP($B42,'Іменні заявки'!$A:$K,2,FALSE)</f>
        <v>#N/A</v>
      </c>
      <c r="E42" s="89" t="e">
        <f>VLOOKUP($B42,'Іменні заявки'!$A:$K,7,FALSE)</f>
        <v>#N/A</v>
      </c>
      <c r="F42" s="123" t="e">
        <f>VLOOKUP($B42,'Іменні заявки'!$A:$K,6,FALSE)</f>
        <v>#N/A</v>
      </c>
      <c r="G42" s="207" t="e">
        <f>VLOOKUP($B42,'С-4 итог'!$B:$S,11,FALSE)</f>
        <v>#N/A</v>
      </c>
      <c r="H42" s="210" t="e">
        <f>VLOOKUP($B42,'С-4 итог'!$B:$S,13,FALSE)</f>
        <v>#N/A</v>
      </c>
      <c r="I42" s="198" t="e">
        <f>VLOOKUP($B42,'Іменні заявки'!$A:$K,4,FALSE)</f>
        <v>#N/A</v>
      </c>
      <c r="J42" s="89" t="e">
        <f>VLOOKUP($B42,'Іменні заявки'!$A:$K,10,FALSE)</f>
        <v>#N/A</v>
      </c>
      <c r="K42" s="89" t="s">
        <v>43</v>
      </c>
      <c r="L42" s="89" t="e">
        <f>VLOOKUP($B42,'Іменні заявки'!$A:$K,9,FALSE)</f>
        <v>#N/A</v>
      </c>
    </row>
    <row r="43" spans="1:12" ht="15.75" thickBot="1">
      <c r="A43" s="202"/>
      <c r="B43" s="90"/>
      <c r="C43" s="205"/>
      <c r="D43" s="88" t="e">
        <f>VLOOKUP($B43,'Іменні заявки'!$A:$K,2,FALSE)</f>
        <v>#N/A</v>
      </c>
      <c r="E43" s="89" t="e">
        <f>VLOOKUP($B43,'Іменні заявки'!$A:$K,7,FALSE)</f>
        <v>#N/A</v>
      </c>
      <c r="F43" s="123" t="e">
        <f>VLOOKUP($B43,'Іменні заявки'!$A:$K,6,FALSE)</f>
        <v>#N/A</v>
      </c>
      <c r="G43" s="208"/>
      <c r="H43" s="211"/>
      <c r="I43" s="199"/>
      <c r="J43" s="89" t="e">
        <f>VLOOKUP($B43,'Іменні заявки'!$A:$K,10,FALSE)</f>
        <v>#N/A</v>
      </c>
      <c r="K43" s="89" t="s">
        <v>43</v>
      </c>
      <c r="L43" s="89" t="e">
        <f>VLOOKUP($B43,'Іменні заявки'!$A:$K,9,FALSE)</f>
        <v>#N/A</v>
      </c>
    </row>
    <row r="44" spans="1:12" ht="15.75" thickBot="1">
      <c r="A44" s="202"/>
      <c r="B44" s="90"/>
      <c r="C44" s="205"/>
      <c r="D44" s="88" t="e">
        <f>VLOOKUP($B44,'Іменні заявки'!$A:$K,2,FALSE)</f>
        <v>#N/A</v>
      </c>
      <c r="E44" s="89" t="e">
        <f>VLOOKUP($B44,'Іменні заявки'!$A:$K,7,FALSE)</f>
        <v>#N/A</v>
      </c>
      <c r="F44" s="123" t="e">
        <f>VLOOKUP($B44,'Іменні заявки'!$A:$K,6,FALSE)</f>
        <v>#N/A</v>
      </c>
      <c r="G44" s="208"/>
      <c r="H44" s="211"/>
      <c r="I44" s="199"/>
      <c r="J44" s="89" t="e">
        <f>VLOOKUP($B44,'Іменні заявки'!$A:$K,10,FALSE)</f>
        <v>#N/A</v>
      </c>
      <c r="K44" s="89" t="s">
        <v>43</v>
      </c>
      <c r="L44" s="89" t="e">
        <f>VLOOKUP($B44,'Іменні заявки'!$A:$K,9,FALSE)</f>
        <v>#N/A</v>
      </c>
    </row>
    <row r="45" spans="1:12" ht="15.75" thickBot="1">
      <c r="A45" s="203"/>
      <c r="B45" s="91"/>
      <c r="C45" s="206"/>
      <c r="D45" s="88" t="e">
        <f>VLOOKUP($B45,'Іменні заявки'!$A:$K,2,FALSE)</f>
        <v>#N/A</v>
      </c>
      <c r="E45" s="89" t="e">
        <f>VLOOKUP($B45,'Іменні заявки'!$A:$K,7,FALSE)</f>
        <v>#N/A</v>
      </c>
      <c r="F45" s="123" t="e">
        <f>VLOOKUP($B45,'Іменні заявки'!$A:$K,6,FALSE)</f>
        <v>#N/A</v>
      </c>
      <c r="G45" s="209"/>
      <c r="H45" s="212"/>
      <c r="I45" s="200"/>
      <c r="J45" s="89" t="e">
        <f>VLOOKUP($B45,'Іменні заявки'!$A:$K,10,FALSE)</f>
        <v>#N/A</v>
      </c>
      <c r="K45" s="89" t="s">
        <v>43</v>
      </c>
      <c r="L45" s="89" t="e">
        <f>VLOOKUP($B45,'Іменні заявки'!$A:$K,9,FALSE)</f>
        <v>#N/A</v>
      </c>
    </row>
    <row r="46" spans="1:12" ht="15.75" thickBot="1">
      <c r="A46" s="201">
        <v>10</v>
      </c>
      <c r="B46" s="88"/>
      <c r="C46" s="204" t="e">
        <f>VLOOKUP($B46,'Іменні заявки'!$A:$K,3,FALSE)</f>
        <v>#N/A</v>
      </c>
      <c r="D46" s="88" t="e">
        <f>VLOOKUP($B46,'Іменні заявки'!$A:$K,2,FALSE)</f>
        <v>#N/A</v>
      </c>
      <c r="E46" s="89" t="e">
        <f>VLOOKUP($B46,'Іменні заявки'!$A:$K,7,FALSE)</f>
        <v>#N/A</v>
      </c>
      <c r="F46" s="123" t="e">
        <f>VLOOKUP($B46,'Іменні заявки'!$A:$K,6,FALSE)</f>
        <v>#N/A</v>
      </c>
      <c r="G46" s="207" t="e">
        <f>VLOOKUP($B46,'С-4 итог'!$B:$S,11,FALSE)</f>
        <v>#N/A</v>
      </c>
      <c r="H46" s="210" t="e">
        <f>VLOOKUP($B46,'С-4 итог'!$B:$S,13,FALSE)</f>
        <v>#N/A</v>
      </c>
      <c r="I46" s="198" t="e">
        <f>VLOOKUP($B46,'Іменні заявки'!$A:$K,4,FALSE)</f>
        <v>#N/A</v>
      </c>
      <c r="J46" s="89" t="e">
        <f>VLOOKUP($B46,'Іменні заявки'!$A:$K,10,FALSE)</f>
        <v>#N/A</v>
      </c>
      <c r="K46" s="89" t="s">
        <v>43</v>
      </c>
      <c r="L46" s="89" t="e">
        <f>VLOOKUP($B46,'Іменні заявки'!$A:$K,9,FALSE)</f>
        <v>#N/A</v>
      </c>
    </row>
    <row r="47" spans="1:12" ht="15.75" thickBot="1">
      <c r="A47" s="202"/>
      <c r="B47" s="90"/>
      <c r="C47" s="205"/>
      <c r="D47" s="88" t="e">
        <f>VLOOKUP($B47,'Іменні заявки'!$A:$K,2,FALSE)</f>
        <v>#N/A</v>
      </c>
      <c r="E47" s="89" t="e">
        <f>VLOOKUP($B47,'Іменні заявки'!$A:$K,7,FALSE)</f>
        <v>#N/A</v>
      </c>
      <c r="F47" s="123" t="e">
        <f>VLOOKUP($B47,'Іменні заявки'!$A:$K,6,FALSE)</f>
        <v>#N/A</v>
      </c>
      <c r="G47" s="208"/>
      <c r="H47" s="211"/>
      <c r="I47" s="199"/>
      <c r="J47" s="89" t="e">
        <f>VLOOKUP($B47,'Іменні заявки'!$A:$K,10,FALSE)</f>
        <v>#N/A</v>
      </c>
      <c r="K47" s="89" t="s">
        <v>43</v>
      </c>
      <c r="L47" s="89" t="e">
        <f>VLOOKUP($B47,'Іменні заявки'!$A:$K,9,FALSE)</f>
        <v>#N/A</v>
      </c>
    </row>
    <row r="48" spans="1:12" ht="15.75" thickBot="1">
      <c r="A48" s="202"/>
      <c r="B48" s="90"/>
      <c r="C48" s="205"/>
      <c r="D48" s="88" t="e">
        <f>VLOOKUP($B48,'Іменні заявки'!$A:$K,2,FALSE)</f>
        <v>#N/A</v>
      </c>
      <c r="E48" s="89" t="e">
        <f>VLOOKUP($B48,'Іменні заявки'!$A:$K,7,FALSE)</f>
        <v>#N/A</v>
      </c>
      <c r="F48" s="123" t="e">
        <f>VLOOKUP($B48,'Іменні заявки'!$A:$K,6,FALSE)</f>
        <v>#N/A</v>
      </c>
      <c r="G48" s="208"/>
      <c r="H48" s="211"/>
      <c r="I48" s="199"/>
      <c r="J48" s="89" t="e">
        <f>VLOOKUP($B48,'Іменні заявки'!$A:$K,10,FALSE)</f>
        <v>#N/A</v>
      </c>
      <c r="K48" s="89" t="s">
        <v>43</v>
      </c>
      <c r="L48" s="89" t="e">
        <f>VLOOKUP($B48,'Іменні заявки'!$A:$K,9,FALSE)</f>
        <v>#N/A</v>
      </c>
    </row>
    <row r="49" spans="1:12" ht="15.75" thickBot="1">
      <c r="A49" s="203"/>
      <c r="B49" s="91"/>
      <c r="C49" s="206"/>
      <c r="D49" s="88" t="e">
        <f>VLOOKUP($B49,'Іменні заявки'!$A:$K,2,FALSE)</f>
        <v>#N/A</v>
      </c>
      <c r="E49" s="89" t="e">
        <f>VLOOKUP($B49,'Іменні заявки'!$A:$K,7,FALSE)</f>
        <v>#N/A</v>
      </c>
      <c r="F49" s="123" t="e">
        <f>VLOOKUP($B49,'Іменні заявки'!$A:$K,6,FALSE)</f>
        <v>#N/A</v>
      </c>
      <c r="G49" s="209"/>
      <c r="H49" s="212"/>
      <c r="I49" s="200"/>
      <c r="J49" s="89" t="e">
        <f>VLOOKUP($B49,'Іменні заявки'!$A:$K,10,FALSE)</f>
        <v>#N/A</v>
      </c>
      <c r="K49" s="89" t="s">
        <v>43</v>
      </c>
      <c r="L49" s="89" t="e">
        <f>VLOOKUP($B49,'Іменні заявки'!$A:$K,9,FALSE)</f>
        <v>#N/A</v>
      </c>
    </row>
    <row r="50" spans="1:12" ht="15.75" thickBot="1">
      <c r="A50" s="201">
        <v>11</v>
      </c>
      <c r="B50" s="88"/>
      <c r="C50" s="204" t="e">
        <f>VLOOKUP($B50,'Іменні заявки'!$A:$K,3,FALSE)</f>
        <v>#N/A</v>
      </c>
      <c r="D50" s="88" t="e">
        <f>VLOOKUP($B50,'Іменні заявки'!$A:$K,2,FALSE)</f>
        <v>#N/A</v>
      </c>
      <c r="E50" s="89" t="e">
        <f>VLOOKUP($B50,'Іменні заявки'!$A:$K,7,FALSE)</f>
        <v>#N/A</v>
      </c>
      <c r="F50" s="123" t="e">
        <f>VLOOKUP($B50,'Іменні заявки'!$A:$K,6,FALSE)</f>
        <v>#N/A</v>
      </c>
      <c r="G50" s="207" t="e">
        <f>VLOOKUP($B50,'С-4 итог'!$B:$S,11,FALSE)</f>
        <v>#N/A</v>
      </c>
      <c r="H50" s="210" t="e">
        <f>VLOOKUP($B50,'С-4 итог'!$B:$S,13,FALSE)</f>
        <v>#N/A</v>
      </c>
      <c r="I50" s="198" t="e">
        <f>VLOOKUP($B50,'Іменні заявки'!$A:$K,4,FALSE)</f>
        <v>#N/A</v>
      </c>
      <c r="J50" s="89" t="e">
        <f>VLOOKUP($B50,'Іменні заявки'!$A:$K,10,FALSE)</f>
        <v>#N/A</v>
      </c>
      <c r="K50" s="89" t="s">
        <v>43</v>
      </c>
      <c r="L50" s="89" t="e">
        <f>VLOOKUP($B50,'Іменні заявки'!$A:$K,9,FALSE)</f>
        <v>#N/A</v>
      </c>
    </row>
    <row r="51" spans="1:12" ht="15.75" thickBot="1">
      <c r="A51" s="202"/>
      <c r="B51" s="90"/>
      <c r="C51" s="205"/>
      <c r="D51" s="88" t="e">
        <f>VLOOKUP($B51,'Іменні заявки'!$A:$K,2,FALSE)</f>
        <v>#N/A</v>
      </c>
      <c r="E51" s="89" t="e">
        <f>VLOOKUP($B51,'Іменні заявки'!$A:$K,7,FALSE)</f>
        <v>#N/A</v>
      </c>
      <c r="F51" s="123" t="e">
        <f>VLOOKUP($B51,'Іменні заявки'!$A:$K,6,FALSE)</f>
        <v>#N/A</v>
      </c>
      <c r="G51" s="208"/>
      <c r="H51" s="211"/>
      <c r="I51" s="199"/>
      <c r="J51" s="89" t="e">
        <f>VLOOKUP($B51,'Іменні заявки'!$A:$K,10,FALSE)</f>
        <v>#N/A</v>
      </c>
      <c r="K51" s="89" t="s">
        <v>43</v>
      </c>
      <c r="L51" s="89" t="e">
        <f>VLOOKUP($B51,'Іменні заявки'!$A:$K,9,FALSE)</f>
        <v>#N/A</v>
      </c>
    </row>
    <row r="52" spans="1:12" ht="15.75" thickBot="1">
      <c r="A52" s="202"/>
      <c r="B52" s="90"/>
      <c r="C52" s="205"/>
      <c r="D52" s="88" t="e">
        <f>VLOOKUP($B52,'Іменні заявки'!$A:$K,2,FALSE)</f>
        <v>#N/A</v>
      </c>
      <c r="E52" s="89" t="e">
        <f>VLOOKUP($B52,'Іменні заявки'!$A:$K,7,FALSE)</f>
        <v>#N/A</v>
      </c>
      <c r="F52" s="123" t="e">
        <f>VLOOKUP($B52,'Іменні заявки'!$A:$K,6,FALSE)</f>
        <v>#N/A</v>
      </c>
      <c r="G52" s="208"/>
      <c r="H52" s="211"/>
      <c r="I52" s="199"/>
      <c r="J52" s="89" t="e">
        <f>VLOOKUP($B52,'Іменні заявки'!$A:$K,10,FALSE)</f>
        <v>#N/A</v>
      </c>
      <c r="K52" s="89" t="s">
        <v>43</v>
      </c>
      <c r="L52" s="89" t="e">
        <f>VLOOKUP($B52,'Іменні заявки'!$A:$K,9,FALSE)</f>
        <v>#N/A</v>
      </c>
    </row>
    <row r="53" spans="1:12" ht="15.75" thickBot="1">
      <c r="A53" s="203"/>
      <c r="B53" s="91"/>
      <c r="C53" s="206"/>
      <c r="D53" s="88" t="e">
        <f>VLOOKUP($B53,'Іменні заявки'!$A:$K,2,FALSE)</f>
        <v>#N/A</v>
      </c>
      <c r="E53" s="89" t="e">
        <f>VLOOKUP($B53,'Іменні заявки'!$A:$K,7,FALSE)</f>
        <v>#N/A</v>
      </c>
      <c r="F53" s="123" t="e">
        <f>VLOOKUP($B53,'Іменні заявки'!$A:$K,6,FALSE)</f>
        <v>#N/A</v>
      </c>
      <c r="G53" s="209"/>
      <c r="H53" s="212"/>
      <c r="I53" s="200"/>
      <c r="J53" s="89" t="e">
        <f>VLOOKUP($B53,'Іменні заявки'!$A:$K,10,FALSE)</f>
        <v>#N/A</v>
      </c>
      <c r="K53" s="89" t="s">
        <v>43</v>
      </c>
      <c r="L53" s="89" t="e">
        <f>VLOOKUP($B53,'Іменні заявки'!$A:$K,9,FALSE)</f>
        <v>#N/A</v>
      </c>
    </row>
    <row r="54" spans="1:12" ht="15.75" thickBot="1">
      <c r="A54" s="201">
        <v>12</v>
      </c>
      <c r="B54" s="88"/>
      <c r="C54" s="204" t="e">
        <f>VLOOKUP($B54,'Іменні заявки'!$A:$K,3,FALSE)</f>
        <v>#N/A</v>
      </c>
      <c r="D54" s="88" t="e">
        <f>VLOOKUP($B54,'Іменні заявки'!$A:$K,2,FALSE)</f>
        <v>#N/A</v>
      </c>
      <c r="E54" s="89" t="e">
        <f>VLOOKUP($B54,'Іменні заявки'!$A:$K,7,FALSE)</f>
        <v>#N/A</v>
      </c>
      <c r="F54" s="123" t="e">
        <f>VLOOKUP($B54,'Іменні заявки'!$A:$K,6,FALSE)</f>
        <v>#N/A</v>
      </c>
      <c r="G54" s="207" t="e">
        <f>VLOOKUP($B54,'С-4 итог'!$B:$S,11,FALSE)</f>
        <v>#N/A</v>
      </c>
      <c r="H54" s="210" t="e">
        <f>VLOOKUP($B54,'С-4 итог'!$B:$S,13,FALSE)</f>
        <v>#N/A</v>
      </c>
      <c r="I54" s="198" t="e">
        <f>VLOOKUP($B54,'Іменні заявки'!$A:$K,4,FALSE)</f>
        <v>#N/A</v>
      </c>
      <c r="J54" s="89" t="e">
        <f>VLOOKUP($B54,'Іменні заявки'!$A:$K,10,FALSE)</f>
        <v>#N/A</v>
      </c>
      <c r="K54" s="89" t="s">
        <v>43</v>
      </c>
      <c r="L54" s="89" t="e">
        <f>VLOOKUP($B54,'Іменні заявки'!$A:$K,9,FALSE)</f>
        <v>#N/A</v>
      </c>
    </row>
    <row r="55" spans="1:12" ht="15.75" thickBot="1">
      <c r="A55" s="202"/>
      <c r="B55" s="90"/>
      <c r="C55" s="205"/>
      <c r="D55" s="88" t="e">
        <f>VLOOKUP($B55,'Іменні заявки'!$A:$K,2,FALSE)</f>
        <v>#N/A</v>
      </c>
      <c r="E55" s="89" t="e">
        <f>VLOOKUP($B55,'Іменні заявки'!$A:$K,7,FALSE)</f>
        <v>#N/A</v>
      </c>
      <c r="F55" s="123" t="e">
        <f>VLOOKUP($B55,'Іменні заявки'!$A:$K,6,FALSE)</f>
        <v>#N/A</v>
      </c>
      <c r="G55" s="208"/>
      <c r="H55" s="211"/>
      <c r="I55" s="199"/>
      <c r="J55" s="89" t="e">
        <f>VLOOKUP($B55,'Іменні заявки'!$A:$K,10,FALSE)</f>
        <v>#N/A</v>
      </c>
      <c r="K55" s="89" t="s">
        <v>43</v>
      </c>
      <c r="L55" s="89" t="e">
        <f>VLOOKUP($B55,'Іменні заявки'!$A:$K,9,FALSE)</f>
        <v>#N/A</v>
      </c>
    </row>
    <row r="56" spans="1:12" ht="15.75" thickBot="1">
      <c r="A56" s="202"/>
      <c r="B56" s="90"/>
      <c r="C56" s="205"/>
      <c r="D56" s="88" t="e">
        <f>VLOOKUP($B56,'Іменні заявки'!$A:$K,2,FALSE)</f>
        <v>#N/A</v>
      </c>
      <c r="E56" s="89" t="e">
        <f>VLOOKUP($B56,'Іменні заявки'!$A:$K,7,FALSE)</f>
        <v>#N/A</v>
      </c>
      <c r="F56" s="123" t="e">
        <f>VLOOKUP($B56,'Іменні заявки'!$A:$K,6,FALSE)</f>
        <v>#N/A</v>
      </c>
      <c r="G56" s="208"/>
      <c r="H56" s="211"/>
      <c r="I56" s="199"/>
      <c r="J56" s="89" t="e">
        <f>VLOOKUP($B56,'Іменні заявки'!$A:$K,10,FALSE)</f>
        <v>#N/A</v>
      </c>
      <c r="K56" s="89" t="s">
        <v>43</v>
      </c>
      <c r="L56" s="89" t="e">
        <f>VLOOKUP($B56,'Іменні заявки'!$A:$K,9,FALSE)</f>
        <v>#N/A</v>
      </c>
    </row>
    <row r="57" spans="1:12" ht="15.75" thickBot="1">
      <c r="A57" s="203"/>
      <c r="B57" s="91"/>
      <c r="C57" s="206"/>
      <c r="D57" s="88" t="e">
        <f>VLOOKUP($B57,'Іменні заявки'!$A:$K,2,FALSE)</f>
        <v>#N/A</v>
      </c>
      <c r="E57" s="89" t="e">
        <f>VLOOKUP($B57,'Іменні заявки'!$A:$K,7,FALSE)</f>
        <v>#N/A</v>
      </c>
      <c r="F57" s="123" t="e">
        <f>VLOOKUP($B57,'Іменні заявки'!$A:$K,6,FALSE)</f>
        <v>#N/A</v>
      </c>
      <c r="G57" s="209"/>
      <c r="H57" s="212"/>
      <c r="I57" s="200"/>
      <c r="J57" s="89" t="e">
        <f>VLOOKUP($B57,'Іменні заявки'!$A:$K,10,FALSE)</f>
        <v>#N/A</v>
      </c>
      <c r="K57" s="89" t="s">
        <v>43</v>
      </c>
      <c r="L57" s="89" t="e">
        <f>VLOOKUP($B57,'Іменні заявки'!$A:$K,9,FALSE)</f>
        <v>#N/A</v>
      </c>
    </row>
    <row r="58" spans="1:12" ht="15.75" thickBot="1">
      <c r="A58" s="201">
        <v>13</v>
      </c>
      <c r="B58" s="88"/>
      <c r="C58" s="204" t="e">
        <f>VLOOKUP($B58,'Іменні заявки'!$A:$K,3,FALSE)</f>
        <v>#N/A</v>
      </c>
      <c r="D58" s="88" t="e">
        <f>VLOOKUP($B58,'Іменні заявки'!$A:$K,2,FALSE)</f>
        <v>#N/A</v>
      </c>
      <c r="E58" s="89" t="e">
        <f>VLOOKUP($B58,'Іменні заявки'!$A:$K,7,FALSE)</f>
        <v>#N/A</v>
      </c>
      <c r="F58" s="123" t="e">
        <f>VLOOKUP($B58,'Іменні заявки'!$A:$K,6,FALSE)</f>
        <v>#N/A</v>
      </c>
      <c r="G58" s="207" t="e">
        <f>VLOOKUP($B58,'С-4 итог'!$B:$S,11,FALSE)</f>
        <v>#N/A</v>
      </c>
      <c r="H58" s="210" t="e">
        <f>VLOOKUP($B58,'С-4 итог'!$B:$S,13,FALSE)</f>
        <v>#N/A</v>
      </c>
      <c r="I58" s="198" t="e">
        <f>VLOOKUP($B58,'Іменні заявки'!$A:$K,4,FALSE)</f>
        <v>#N/A</v>
      </c>
      <c r="J58" s="89" t="e">
        <f>VLOOKUP($B58,'Іменні заявки'!$A:$K,10,FALSE)</f>
        <v>#N/A</v>
      </c>
      <c r="K58" s="89" t="s">
        <v>44</v>
      </c>
      <c r="L58" s="89" t="e">
        <f>VLOOKUP($B58,'Іменні заявки'!$A:$K,9,FALSE)</f>
        <v>#N/A</v>
      </c>
    </row>
    <row r="59" spans="1:12" ht="15.75" thickBot="1">
      <c r="A59" s="202"/>
      <c r="B59" s="90"/>
      <c r="C59" s="205"/>
      <c r="D59" s="88" t="e">
        <f>VLOOKUP($B59,'Іменні заявки'!$A:$K,2,FALSE)</f>
        <v>#N/A</v>
      </c>
      <c r="E59" s="89" t="e">
        <f>VLOOKUP($B59,'Іменні заявки'!$A:$K,7,FALSE)</f>
        <v>#N/A</v>
      </c>
      <c r="F59" s="123" t="e">
        <f>VLOOKUP($B59,'Іменні заявки'!$A:$K,6,FALSE)</f>
        <v>#N/A</v>
      </c>
      <c r="G59" s="208"/>
      <c r="H59" s="211"/>
      <c r="I59" s="199"/>
      <c r="J59" s="89" t="e">
        <f>VLOOKUP($B59,'Іменні заявки'!$A:$K,10,FALSE)</f>
        <v>#N/A</v>
      </c>
      <c r="K59" s="89" t="s">
        <v>44</v>
      </c>
      <c r="L59" s="89" t="e">
        <f>VLOOKUP($B59,'Іменні заявки'!$A:$K,9,FALSE)</f>
        <v>#N/A</v>
      </c>
    </row>
    <row r="60" spans="1:12" ht="15.75" thickBot="1">
      <c r="A60" s="202"/>
      <c r="B60" s="90"/>
      <c r="C60" s="205"/>
      <c r="D60" s="88" t="e">
        <f>VLOOKUP($B60,'Іменні заявки'!$A:$K,2,FALSE)</f>
        <v>#N/A</v>
      </c>
      <c r="E60" s="89" t="e">
        <f>VLOOKUP($B60,'Іменні заявки'!$A:$K,7,FALSE)</f>
        <v>#N/A</v>
      </c>
      <c r="F60" s="123" t="e">
        <f>VLOOKUP($B60,'Іменні заявки'!$A:$K,6,FALSE)</f>
        <v>#N/A</v>
      </c>
      <c r="G60" s="208"/>
      <c r="H60" s="211"/>
      <c r="I60" s="199"/>
      <c r="J60" s="89" t="e">
        <f>VLOOKUP($B60,'Іменні заявки'!$A:$K,10,FALSE)</f>
        <v>#N/A</v>
      </c>
      <c r="K60" s="89" t="s">
        <v>44</v>
      </c>
      <c r="L60" s="89" t="e">
        <f>VLOOKUP($B60,'Іменні заявки'!$A:$K,9,FALSE)</f>
        <v>#N/A</v>
      </c>
    </row>
    <row r="61" spans="1:12" ht="15.75" thickBot="1">
      <c r="A61" s="203"/>
      <c r="B61" s="91"/>
      <c r="C61" s="206"/>
      <c r="D61" s="88" t="e">
        <f>VLOOKUP($B61,'Іменні заявки'!$A:$K,2,FALSE)</f>
        <v>#N/A</v>
      </c>
      <c r="E61" s="89" t="e">
        <f>VLOOKUP($B61,'Іменні заявки'!$A:$K,7,FALSE)</f>
        <v>#N/A</v>
      </c>
      <c r="F61" s="123" t="e">
        <f>VLOOKUP($B61,'Іменні заявки'!$A:$K,6,FALSE)</f>
        <v>#N/A</v>
      </c>
      <c r="G61" s="209"/>
      <c r="H61" s="212"/>
      <c r="I61" s="200"/>
      <c r="J61" s="89" t="e">
        <f>VLOOKUP($B61,'Іменні заявки'!$A:$K,10,FALSE)</f>
        <v>#N/A</v>
      </c>
      <c r="K61" s="89" t="s">
        <v>44</v>
      </c>
      <c r="L61" s="89" t="e">
        <f>VLOOKUP($B61,'Іменні заявки'!$A:$K,9,FALSE)</f>
        <v>#N/A</v>
      </c>
    </row>
    <row r="62" spans="1:12" ht="15.75" thickBot="1">
      <c r="A62" s="201">
        <v>14</v>
      </c>
      <c r="B62" s="88"/>
      <c r="C62" s="204" t="e">
        <f>VLOOKUP($B62,'Іменні заявки'!$A:$K,3,FALSE)</f>
        <v>#N/A</v>
      </c>
      <c r="D62" s="88" t="e">
        <f>VLOOKUP($B62,'Іменні заявки'!$A:$K,2,FALSE)</f>
        <v>#N/A</v>
      </c>
      <c r="E62" s="89" t="e">
        <f>VLOOKUP($B62,'Іменні заявки'!$A:$K,7,FALSE)</f>
        <v>#N/A</v>
      </c>
      <c r="F62" s="123" t="e">
        <f>VLOOKUP($B62,'Іменні заявки'!$A:$K,6,FALSE)</f>
        <v>#N/A</v>
      </c>
      <c r="G62" s="207" t="e">
        <f>VLOOKUP($B62,'С-4 итог'!$B:$S,11,FALSE)</f>
        <v>#N/A</v>
      </c>
      <c r="H62" s="210" t="e">
        <f>VLOOKUP($B62,'С-4 итог'!$B:$S,13,FALSE)</f>
        <v>#N/A</v>
      </c>
      <c r="I62" s="198" t="e">
        <f>VLOOKUP($B62,'Іменні заявки'!$A:$K,4,FALSE)</f>
        <v>#N/A</v>
      </c>
      <c r="J62" s="89" t="e">
        <f>VLOOKUP($B62,'Іменні заявки'!$A:$K,10,FALSE)</f>
        <v>#N/A</v>
      </c>
      <c r="K62" s="89" t="s">
        <v>42</v>
      </c>
      <c r="L62" s="89" t="e">
        <f>VLOOKUP($B62,'Іменні заявки'!$A:$K,9,FALSE)</f>
        <v>#N/A</v>
      </c>
    </row>
    <row r="63" spans="1:12" ht="15.75" thickBot="1">
      <c r="A63" s="202"/>
      <c r="B63" s="90"/>
      <c r="C63" s="205"/>
      <c r="D63" s="88" t="e">
        <f>VLOOKUP($B63,'Іменні заявки'!$A:$K,2,FALSE)</f>
        <v>#N/A</v>
      </c>
      <c r="E63" s="89" t="e">
        <f>VLOOKUP($B63,'Іменні заявки'!$A:$K,7,FALSE)</f>
        <v>#N/A</v>
      </c>
      <c r="F63" s="123" t="e">
        <f>VLOOKUP($B63,'Іменні заявки'!$A:$K,6,FALSE)</f>
        <v>#N/A</v>
      </c>
      <c r="G63" s="208"/>
      <c r="H63" s="211"/>
      <c r="I63" s="199"/>
      <c r="J63" s="89" t="e">
        <f>VLOOKUP($B63,'Іменні заявки'!$A:$K,10,FALSE)</f>
        <v>#N/A</v>
      </c>
      <c r="K63" s="89" t="s">
        <v>42</v>
      </c>
      <c r="L63" s="89" t="e">
        <f>VLOOKUP($B63,'Іменні заявки'!$A:$K,9,FALSE)</f>
        <v>#N/A</v>
      </c>
    </row>
    <row r="64" spans="1:12" ht="15.75" thickBot="1">
      <c r="A64" s="202"/>
      <c r="B64" s="90"/>
      <c r="C64" s="205"/>
      <c r="D64" s="88" t="e">
        <f>VLOOKUP($B64,'Іменні заявки'!$A:$K,2,FALSE)</f>
        <v>#N/A</v>
      </c>
      <c r="E64" s="89" t="e">
        <f>VLOOKUP($B64,'Іменні заявки'!$A:$K,7,FALSE)</f>
        <v>#N/A</v>
      </c>
      <c r="F64" s="123" t="e">
        <f>VLOOKUP($B64,'Іменні заявки'!$A:$K,6,FALSE)</f>
        <v>#N/A</v>
      </c>
      <c r="G64" s="208"/>
      <c r="H64" s="211"/>
      <c r="I64" s="199"/>
      <c r="J64" s="89" t="e">
        <f>VLOOKUP($B64,'Іменні заявки'!$A:$K,10,FALSE)</f>
        <v>#N/A</v>
      </c>
      <c r="K64" s="89" t="s">
        <v>42</v>
      </c>
      <c r="L64" s="89" t="e">
        <f>VLOOKUP($B64,'Іменні заявки'!$A:$K,9,FALSE)</f>
        <v>#N/A</v>
      </c>
    </row>
    <row r="65" spans="1:12" ht="15.75" thickBot="1">
      <c r="A65" s="203"/>
      <c r="B65" s="91"/>
      <c r="C65" s="206"/>
      <c r="D65" s="88" t="e">
        <f>VLOOKUP($B65,'Іменні заявки'!$A:$K,2,FALSE)</f>
        <v>#N/A</v>
      </c>
      <c r="E65" s="89" t="e">
        <f>VLOOKUP($B65,'Іменні заявки'!$A:$K,7,FALSE)</f>
        <v>#N/A</v>
      </c>
      <c r="F65" s="123" t="e">
        <f>VLOOKUP($B65,'Іменні заявки'!$A:$K,6,FALSE)</f>
        <v>#N/A</v>
      </c>
      <c r="G65" s="209"/>
      <c r="H65" s="212"/>
      <c r="I65" s="200"/>
      <c r="J65" s="89" t="e">
        <f>VLOOKUP($B65,'Іменні заявки'!$A:$K,10,FALSE)</f>
        <v>#N/A</v>
      </c>
      <c r="K65" s="89" t="s">
        <v>42</v>
      </c>
      <c r="L65" s="89" t="e">
        <f>VLOOKUP($B65,'Іменні заявки'!$A:$K,9,FALSE)</f>
        <v>#N/A</v>
      </c>
    </row>
    <row r="66" spans="1:12" ht="15.75" thickBot="1">
      <c r="A66" s="201">
        <v>15</v>
      </c>
      <c r="B66" s="88"/>
      <c r="C66" s="204" t="e">
        <f>VLOOKUP($B66,'Іменні заявки'!$A:$K,3,FALSE)</f>
        <v>#N/A</v>
      </c>
      <c r="D66" s="88" t="e">
        <f>VLOOKUP($B66,'Іменні заявки'!$A:$K,2,FALSE)</f>
        <v>#N/A</v>
      </c>
      <c r="E66" s="89" t="e">
        <f>VLOOKUP($B66,'Іменні заявки'!$A:$K,7,FALSE)</f>
        <v>#N/A</v>
      </c>
      <c r="F66" s="123" t="e">
        <f>VLOOKUP($B66,'Іменні заявки'!$A:$K,6,FALSE)</f>
        <v>#N/A</v>
      </c>
      <c r="G66" s="207" t="e">
        <f>VLOOKUP($B66,'С-4 итог'!$B:$S,11,FALSE)</f>
        <v>#N/A</v>
      </c>
      <c r="H66" s="210" t="e">
        <f>VLOOKUP($B66,'С-4 итог'!$B:$S,13,FALSE)</f>
        <v>#N/A</v>
      </c>
      <c r="I66" s="198" t="e">
        <f>VLOOKUP($B66,'Іменні заявки'!$A:$K,4,FALSE)</f>
        <v>#N/A</v>
      </c>
      <c r="J66" s="89" t="e">
        <f>VLOOKUP($B66,'Іменні заявки'!$A:$K,10,FALSE)</f>
        <v>#N/A</v>
      </c>
      <c r="K66" s="88"/>
      <c r="L66" s="89" t="e">
        <f>VLOOKUP($B66,'Іменні заявки'!$A:$K,9,FALSE)</f>
        <v>#N/A</v>
      </c>
    </row>
    <row r="67" spans="1:12" ht="15.75" thickBot="1">
      <c r="A67" s="202"/>
      <c r="B67" s="90"/>
      <c r="C67" s="205"/>
      <c r="D67" s="88" t="e">
        <f>VLOOKUP($B67,'Іменні заявки'!$A:$K,2,FALSE)</f>
        <v>#N/A</v>
      </c>
      <c r="E67" s="89" t="e">
        <f>VLOOKUP($B67,'Іменні заявки'!$A:$K,7,FALSE)</f>
        <v>#N/A</v>
      </c>
      <c r="F67" s="123" t="e">
        <f>VLOOKUP($B67,'Іменні заявки'!$A:$K,6,FALSE)</f>
        <v>#N/A</v>
      </c>
      <c r="G67" s="208"/>
      <c r="H67" s="211"/>
      <c r="I67" s="199"/>
      <c r="J67" s="89" t="e">
        <f>VLOOKUP($B67,'Іменні заявки'!$A:$K,10,FALSE)</f>
        <v>#N/A</v>
      </c>
      <c r="K67" s="90"/>
      <c r="L67" s="89" t="e">
        <f>VLOOKUP($B67,'Іменні заявки'!$A:$K,9,FALSE)</f>
        <v>#N/A</v>
      </c>
    </row>
    <row r="68" spans="1:12" ht="15">
      <c r="A68" s="202"/>
      <c r="B68" s="90"/>
      <c r="C68" s="205"/>
      <c r="D68" s="88" t="e">
        <f>VLOOKUP($B68,'Іменні заявки'!$A:$K,2,FALSE)</f>
        <v>#N/A</v>
      </c>
      <c r="E68" s="89" t="e">
        <f>VLOOKUP($B68,'Іменні заявки'!$A:$K,7,FALSE)</f>
        <v>#N/A</v>
      </c>
      <c r="F68" s="123" t="e">
        <f>VLOOKUP($B68,'Іменні заявки'!$A:$K,6,FALSE)</f>
        <v>#N/A</v>
      </c>
      <c r="G68" s="208"/>
      <c r="H68" s="211"/>
      <c r="I68" s="199"/>
      <c r="J68" s="89" t="e">
        <f>VLOOKUP($B68,'Іменні заявки'!$A:$K,10,FALSE)</f>
        <v>#N/A</v>
      </c>
      <c r="K68" s="90"/>
      <c r="L68" s="89" t="e">
        <f>VLOOKUP($B68,'Іменні заявки'!$A:$K,9,FALSE)</f>
        <v>#N/A</v>
      </c>
    </row>
    <row r="69" spans="1:12" ht="15.75" thickBot="1">
      <c r="A69" s="203"/>
      <c r="B69" s="91"/>
      <c r="C69" s="206"/>
      <c r="D69" s="124" t="e">
        <f>VLOOKUP($B69,'Іменні заявки'!$A:$K,2,FALSE)</f>
        <v>#N/A</v>
      </c>
      <c r="E69" s="125" t="e">
        <f>VLOOKUP($B69,'Іменні заявки'!$A:$K,7,FALSE)</f>
        <v>#N/A</v>
      </c>
      <c r="F69" s="126" t="e">
        <f>VLOOKUP($B69,'Іменні заявки'!$A:$K,6,FALSE)</f>
        <v>#N/A</v>
      </c>
      <c r="G69" s="209"/>
      <c r="H69" s="212"/>
      <c r="I69" s="200"/>
      <c r="J69" s="125" t="e">
        <f>VLOOKUP($B69,'Іменні заявки'!$A:$K,10,FALSE)</f>
        <v>#N/A</v>
      </c>
      <c r="K69" s="91"/>
      <c r="L69" s="125" t="e">
        <f>VLOOKUP($B69,'Іменні заявки'!$A:$K,9,FALSE)</f>
        <v>#N/A</v>
      </c>
    </row>
    <row r="70" spans="1:12" ht="12.75">
      <c r="A70" s="84"/>
      <c r="B70" s="83"/>
      <c r="C70" s="84"/>
      <c r="D70" s="83"/>
      <c r="E70" s="83"/>
      <c r="F70" s="83"/>
      <c r="G70" s="84"/>
      <c r="H70" s="84"/>
      <c r="I70" s="84"/>
      <c r="J70" s="83"/>
      <c r="K70" s="83"/>
      <c r="L70" s="83"/>
    </row>
    <row r="71" spans="2:11" ht="12.75">
      <c r="B71" s="196" t="s">
        <v>86</v>
      </c>
      <c r="C71" s="196"/>
      <c r="D71" s="196"/>
      <c r="E71" s="196"/>
      <c r="G71" s="196"/>
      <c r="H71" s="196"/>
      <c r="I71" s="196"/>
      <c r="J71" s="196"/>
      <c r="K71" s="196"/>
    </row>
    <row r="72" ht="12.75"/>
    <row r="73" spans="7:11" ht="12.75">
      <c r="G73" s="196"/>
      <c r="H73" s="196"/>
      <c r="I73" s="196"/>
      <c r="J73" s="196"/>
      <c r="K73" s="196"/>
    </row>
    <row r="74" spans="2:5" ht="12.75">
      <c r="B74" s="196" t="s">
        <v>87</v>
      </c>
      <c r="C74" s="196"/>
      <c r="D74" s="196"/>
      <c r="E74" s="196"/>
    </row>
    <row r="75" spans="6:12" ht="12.75">
      <c r="F75" s="196"/>
      <c r="G75" s="197"/>
      <c r="H75" s="197"/>
      <c r="I75" s="197"/>
      <c r="J75" s="197"/>
      <c r="K75" s="197"/>
      <c r="L75" s="197"/>
    </row>
  </sheetData>
  <sheetProtection/>
  <mergeCells count="82">
    <mergeCell ref="A1:L1"/>
    <mergeCell ref="A3:N3"/>
    <mergeCell ref="A10:A13"/>
    <mergeCell ref="C10:C13"/>
    <mergeCell ref="G10:G13"/>
    <mergeCell ref="H10:H13"/>
    <mergeCell ref="I10:I13"/>
    <mergeCell ref="I14:I17"/>
    <mergeCell ref="A22:A25"/>
    <mergeCell ref="C22:C25"/>
    <mergeCell ref="G22:G25"/>
    <mergeCell ref="H22:H25"/>
    <mergeCell ref="I22:I25"/>
    <mergeCell ref="A14:A17"/>
    <mergeCell ref="C14:C17"/>
    <mergeCell ref="G14:G17"/>
    <mergeCell ref="H14:H17"/>
    <mergeCell ref="I18:I21"/>
    <mergeCell ref="A26:A29"/>
    <mergeCell ref="C26:C29"/>
    <mergeCell ref="G26:G29"/>
    <mergeCell ref="H26:H29"/>
    <mergeCell ref="I26:I29"/>
    <mergeCell ref="A18:A21"/>
    <mergeCell ref="C18:C21"/>
    <mergeCell ref="G18:G21"/>
    <mergeCell ref="H18:H21"/>
    <mergeCell ref="I30:I33"/>
    <mergeCell ref="A34:A37"/>
    <mergeCell ref="C34:C37"/>
    <mergeCell ref="G34:G37"/>
    <mergeCell ref="H34:H37"/>
    <mergeCell ref="I34:I37"/>
    <mergeCell ref="A30:A33"/>
    <mergeCell ref="C30:C33"/>
    <mergeCell ref="G30:G33"/>
    <mergeCell ref="H30:H33"/>
    <mergeCell ref="I38:I41"/>
    <mergeCell ref="A42:A45"/>
    <mergeCell ref="C42:C45"/>
    <mergeCell ref="G42:G45"/>
    <mergeCell ref="H42:H45"/>
    <mergeCell ref="I42:I45"/>
    <mergeCell ref="A38:A41"/>
    <mergeCell ref="C38:C41"/>
    <mergeCell ref="G38:G41"/>
    <mergeCell ref="H38:H41"/>
    <mergeCell ref="I46:I49"/>
    <mergeCell ref="A50:A53"/>
    <mergeCell ref="C50:C53"/>
    <mergeCell ref="G50:G53"/>
    <mergeCell ref="H50:H53"/>
    <mergeCell ref="I50:I53"/>
    <mergeCell ref="A46:A49"/>
    <mergeCell ref="C46:C49"/>
    <mergeCell ref="G46:G49"/>
    <mergeCell ref="H46:H49"/>
    <mergeCell ref="I54:I57"/>
    <mergeCell ref="A58:A61"/>
    <mergeCell ref="C58:C61"/>
    <mergeCell ref="G58:G61"/>
    <mergeCell ref="H58:H61"/>
    <mergeCell ref="I58:I61"/>
    <mergeCell ref="A54:A57"/>
    <mergeCell ref="C54:C57"/>
    <mergeCell ref="G54:G57"/>
    <mergeCell ref="H54:H57"/>
    <mergeCell ref="I62:I65"/>
    <mergeCell ref="A66:A69"/>
    <mergeCell ref="C66:C69"/>
    <mergeCell ref="G66:G69"/>
    <mergeCell ref="H66:H69"/>
    <mergeCell ref="I66:I69"/>
    <mergeCell ref="A62:A65"/>
    <mergeCell ref="C62:C65"/>
    <mergeCell ref="G62:G65"/>
    <mergeCell ref="H62:H65"/>
    <mergeCell ref="F75:L75"/>
    <mergeCell ref="B71:E71"/>
    <mergeCell ref="G71:K71"/>
    <mergeCell ref="G73:K73"/>
    <mergeCell ref="B74:E74"/>
  </mergeCells>
  <printOptions horizontalCentered="1" verticalCentered="1"/>
  <pageMargins left="0.35433070866141736" right="0.31496062992125984" top="0.3937007874015748" bottom="0.31496062992125984" header="0.2362204724409449" footer="0.1968503937007874"/>
  <pageSetup fitToHeight="1" fitToWidth="1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7">
      <selection activeCell="A2" sqref="A2"/>
    </sheetView>
  </sheetViews>
  <sheetFormatPr defaultColWidth="9.00390625" defaultRowHeight="12.75"/>
  <cols>
    <col min="1" max="1" width="43.00390625" style="153" customWidth="1"/>
    <col min="2" max="2" width="44.875" style="153" customWidth="1"/>
    <col min="3" max="16384" width="9.125" style="153" customWidth="1"/>
  </cols>
  <sheetData>
    <row r="1" spans="1:2" ht="54" customHeight="1" thickBot="1">
      <c r="A1" s="153">
        <v>50</v>
      </c>
      <c r="B1" s="155" t="str">
        <f>VLOOKUP($A1,'Іменні заявки'!$A:$J,3,FALSE)</f>
        <v>Новоселицького району</v>
      </c>
    </row>
    <row r="2" spans="1:2" ht="127.5" customHeight="1" thickBot="1">
      <c r="A2" s="152">
        <f>A1+1</f>
        <v>51</v>
      </c>
      <c r="B2" s="152">
        <f>A1+1</f>
        <v>51</v>
      </c>
    </row>
    <row r="3" spans="1:2" ht="18.75" customHeight="1" thickBot="1">
      <c r="A3" s="154" t="str">
        <f>VLOOKUP($A2,'Іменні заявки'!$A:$J,2,FALSE)</f>
        <v>Агапій Вадим Русланович</v>
      </c>
      <c r="B3" s="154" t="str">
        <f>VLOOKUP($A2,'Іменні заявки'!$A:$J,2,FALSE)</f>
        <v>Агапій Вадим Русланович</v>
      </c>
    </row>
    <row r="4" spans="1:2" ht="151.5" customHeight="1" thickBot="1">
      <c r="A4" s="152">
        <f>A1+2</f>
        <v>52</v>
      </c>
      <c r="B4" s="152">
        <f>A1+2</f>
        <v>52</v>
      </c>
    </row>
    <row r="5" spans="1:2" ht="19.5" customHeight="1" thickBot="1">
      <c r="A5" s="154" t="str">
        <f>VLOOKUP($A4,'Іменні заявки'!$A:$J,2,FALSE)</f>
        <v>Райлян Іван Іванович</v>
      </c>
      <c r="B5" s="154" t="str">
        <f>VLOOKUP($A4,'Іменні заявки'!$A:$J,2,FALSE)</f>
        <v>Райлян Іван Іванович</v>
      </c>
    </row>
    <row r="6" spans="1:2" ht="152.25" customHeight="1" thickBot="1">
      <c r="A6" s="152">
        <f>A1+3</f>
        <v>53</v>
      </c>
      <c r="B6" s="152">
        <f>A1+3</f>
        <v>53</v>
      </c>
    </row>
    <row r="7" spans="1:2" ht="18.75" thickBot="1">
      <c r="A7" s="154" t="str">
        <f>VLOOKUP($A6,'Іменні заявки'!$A:$J,2,FALSE)</f>
        <v>Мельник Іван Георгійович</v>
      </c>
      <c r="B7" s="154" t="str">
        <f>VLOOKUP($A6,'Іменні заявки'!$A:$J,2,FALSE)</f>
        <v>Мельник Іван Георгійович</v>
      </c>
    </row>
    <row r="8" spans="1:2" ht="156" customHeight="1" thickBot="1">
      <c r="A8" s="152">
        <f>A1+4</f>
        <v>54</v>
      </c>
      <c r="B8" s="152">
        <f>A1+4</f>
        <v>54</v>
      </c>
    </row>
    <row r="9" spans="1:2" ht="18.75" thickBot="1">
      <c r="A9" s="154" t="str">
        <f>VLOOKUP($A8,'Іменні заявки'!$A:$J,2,FALSE)</f>
        <v>Арсеній Олексій Дмитрович</v>
      </c>
      <c r="B9" s="154" t="str">
        <f>VLOOKUP($A8,'Іменні заявки'!$A:$J,2,FALSE)</f>
        <v>Арсеній Олексій Дмитрович</v>
      </c>
    </row>
    <row r="10" spans="1:2" ht="127.5" customHeight="1" thickBot="1">
      <c r="A10" s="152">
        <f>A1+5</f>
        <v>55</v>
      </c>
      <c r="B10" s="152">
        <f>A1+5</f>
        <v>55</v>
      </c>
    </row>
    <row r="11" spans="1:2" ht="18.75" customHeight="1" thickBot="1">
      <c r="A11" s="154" t="str">
        <f>VLOOKUP($A10,'Іменні заявки'!$A:$J,2,FALSE)</f>
        <v>Кіріл Вадим Віталійович</v>
      </c>
      <c r="B11" s="154" t="str">
        <f>VLOOKUP($A10,'Іменні заявки'!$A:$J,2,FALSE)</f>
        <v>Кіріл Вадим Віталійович</v>
      </c>
    </row>
    <row r="12" spans="1:2" ht="151.5" customHeight="1" thickBot="1">
      <c r="A12" s="152">
        <f>A1+6</f>
        <v>56</v>
      </c>
      <c r="B12" s="152">
        <f>A1+6</f>
        <v>56</v>
      </c>
    </row>
    <row r="13" spans="1:2" ht="19.5" customHeight="1" thickBot="1">
      <c r="A13" s="154" t="str">
        <f>VLOOKUP($A12,'Іменні заявки'!$A:$J,2,FALSE)</f>
        <v>Паскар Вадим Михайлович</v>
      </c>
      <c r="B13" s="154" t="str">
        <f>VLOOKUP($A12,'Іменні заявки'!$A:$J,2,FALSE)</f>
        <v>Паскар Вадим Михайлович</v>
      </c>
    </row>
    <row r="14" spans="1:2" ht="152.25" customHeight="1" thickBot="1">
      <c r="A14" s="152">
        <f>A1+7</f>
        <v>57</v>
      </c>
      <c r="B14" s="152">
        <f>A1+7</f>
        <v>57</v>
      </c>
    </row>
    <row r="15" spans="1:2" ht="18.75" thickBot="1">
      <c r="A15" s="154" t="str">
        <f>VLOOKUP($A14,'Іменні заявки'!$A:$J,2,FALSE)</f>
        <v>Ротар Вадим Дмитрович</v>
      </c>
      <c r="B15" s="154" t="str">
        <f>VLOOKUP($A14,'Іменні заявки'!$A:$J,2,FALSE)</f>
        <v>Ротар Вадим Дмитрович</v>
      </c>
    </row>
    <row r="16" spans="1:2" ht="156" customHeight="1" thickBot="1">
      <c r="A16" s="152">
        <f>A1+8</f>
        <v>58</v>
      </c>
      <c r="B16" s="152">
        <f>A1+8</f>
        <v>58</v>
      </c>
    </row>
    <row r="17" spans="1:2" ht="18.75" thickBot="1">
      <c r="A17" s="154">
        <f>VLOOKUP($A16,'Іменні заявки'!$A:$J,2,FALSE)</f>
        <v>0</v>
      </c>
      <c r="B17" s="154">
        <f>VLOOKUP($A16,'Іменні заявки'!$A:$J,2,FALSE)</f>
        <v>0</v>
      </c>
    </row>
  </sheetData>
  <sheetProtection/>
  <printOptions horizontalCentered="1" verticalCentered="1"/>
  <pageMargins left="0.2755905511811024" right="0.2362204724409449" top="0.2755905511811024" bottom="0.31496062992125984" header="0.15748031496062992" footer="0.1968503937007874"/>
  <pageSetup fitToHeight="2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1">
      <selection activeCell="M33" sqref="M33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32.375" style="0" customWidth="1"/>
    <col min="4" max="4" width="18.75390625" style="0" customWidth="1"/>
    <col min="5" max="5" width="19.125" style="0" customWidth="1"/>
    <col min="6" max="6" width="9.75390625" style="0" customWidth="1"/>
    <col min="7" max="7" width="12.625" style="0" customWidth="1"/>
    <col min="8" max="8" width="12.25390625" style="0" customWidth="1"/>
    <col min="9" max="10" width="10.875" style="0" customWidth="1"/>
    <col min="11" max="11" width="18.375" style="0" customWidth="1"/>
  </cols>
  <sheetData>
    <row r="1" spans="2:15" ht="18.75">
      <c r="B1" s="264" t="s">
        <v>57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2:15" ht="12.75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2:15" ht="12.75">
      <c r="B3" s="266" t="s">
        <v>0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2:15" ht="15">
      <c r="B4" s="127" t="s">
        <v>163</v>
      </c>
      <c r="C4" s="1"/>
      <c r="D4" s="1"/>
      <c r="E4" s="1"/>
      <c r="F4" s="2"/>
      <c r="G4" s="2"/>
      <c r="H4" s="2"/>
      <c r="I4" s="2"/>
      <c r="J4" s="2"/>
      <c r="K4" s="1"/>
      <c r="L4" s="1"/>
      <c r="N4" s="1"/>
      <c r="O4" s="1"/>
    </row>
    <row r="5" spans="2:15" ht="15">
      <c r="B5" s="127" t="s">
        <v>164</v>
      </c>
      <c r="C5" s="1"/>
      <c r="D5" s="1"/>
      <c r="E5" s="1"/>
      <c r="F5" s="2"/>
      <c r="G5" s="2"/>
      <c r="H5" s="2"/>
      <c r="I5" s="2"/>
      <c r="J5" s="2"/>
      <c r="K5" s="1"/>
      <c r="L5" s="1"/>
      <c r="N5" s="1"/>
      <c r="O5" s="1"/>
    </row>
    <row r="6" spans="2:15" ht="15">
      <c r="B6" s="127" t="s">
        <v>165</v>
      </c>
      <c r="C6" s="1"/>
      <c r="D6" s="1"/>
      <c r="E6" s="1"/>
      <c r="F6" s="2"/>
      <c r="G6" s="2"/>
      <c r="H6" s="2"/>
      <c r="I6" s="2"/>
      <c r="J6" s="2"/>
      <c r="K6" s="1"/>
      <c r="L6" s="1"/>
      <c r="N6" s="1"/>
      <c r="O6" s="1"/>
    </row>
    <row r="7" spans="2:15" ht="12.75">
      <c r="B7" s="1" t="s">
        <v>167</v>
      </c>
      <c r="C7" s="1"/>
      <c r="D7" s="1"/>
      <c r="E7" s="1"/>
      <c r="F7" s="2"/>
      <c r="G7" s="2"/>
      <c r="H7" s="2"/>
      <c r="I7" s="2"/>
      <c r="J7" s="2"/>
      <c r="N7" s="1"/>
      <c r="O7" s="1"/>
    </row>
    <row r="8" spans="2:15" ht="12.75">
      <c r="B8" s="1" t="s">
        <v>166</v>
      </c>
      <c r="C8" s="1"/>
      <c r="D8" s="1"/>
      <c r="E8" s="1"/>
      <c r="F8" s="2"/>
      <c r="G8" s="2"/>
      <c r="H8" s="2"/>
      <c r="I8" s="2"/>
      <c r="J8" s="2"/>
      <c r="K8" s="1"/>
      <c r="L8" s="3"/>
      <c r="N8" s="4"/>
      <c r="O8" s="1"/>
    </row>
    <row r="9" spans="3:15" ht="20.25">
      <c r="C9" s="44" t="s">
        <v>45</v>
      </c>
      <c r="D9" s="43"/>
      <c r="E9" s="43"/>
      <c r="F9" s="2"/>
      <c r="G9" s="2"/>
      <c r="H9" s="2"/>
      <c r="I9" s="2"/>
      <c r="J9" s="2"/>
      <c r="K9" s="1"/>
      <c r="L9" s="4"/>
      <c r="N9" s="1"/>
      <c r="O9" s="1"/>
    </row>
    <row r="10" spans="1:12" ht="13.5" thickBot="1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thickBot="1" thickTop="1">
      <c r="A11" s="63" t="s">
        <v>49</v>
      </c>
      <c r="B11" s="12" t="s">
        <v>1</v>
      </c>
      <c r="C11" s="13" t="s">
        <v>2</v>
      </c>
      <c r="D11" s="47" t="s">
        <v>3</v>
      </c>
      <c r="E11" s="48" t="s">
        <v>48</v>
      </c>
      <c r="F11" s="60" t="s">
        <v>4</v>
      </c>
      <c r="G11" s="49" t="s">
        <v>5</v>
      </c>
      <c r="H11" s="50" t="s">
        <v>6</v>
      </c>
      <c r="I11" s="51" t="s">
        <v>7</v>
      </c>
      <c r="J11" s="51" t="s">
        <v>50</v>
      </c>
      <c r="K11" s="13" t="s">
        <v>8</v>
      </c>
      <c r="L11" s="13" t="s">
        <v>9</v>
      </c>
    </row>
    <row r="12" spans="1:12" ht="13.5" thickTop="1">
      <c r="A12" s="273">
        <v>1</v>
      </c>
      <c r="B12" s="6">
        <v>54</v>
      </c>
      <c r="C12" s="8" t="str">
        <f>VLOOKUP($B12,'Іменні заявки'!$A:$I,2,FALSE)</f>
        <v>Арсеній Олексій Дмитрович</v>
      </c>
      <c r="D12" s="267" t="str">
        <f>VLOOKUP($B12,'Іменні заявки'!$A:$I,3,FALSE)</f>
        <v>Новоселицького району</v>
      </c>
      <c r="E12" s="267" t="str">
        <f>VLOOKUP($B12,'Іменні заявки'!$A:$I,4,FALSE)</f>
        <v>Новоселицького району</v>
      </c>
      <c r="F12" s="286">
        <f>VLOOKUP($B12,'Іменні заявки'!$A:$I,5,FALSE)</f>
        <v>0</v>
      </c>
      <c r="G12" s="280">
        <v>0.011111111111111112</v>
      </c>
      <c r="H12" s="280">
        <v>0.06238425925925926</v>
      </c>
      <c r="I12" s="283">
        <f>H12-G12</f>
        <v>0.051273148148148144</v>
      </c>
      <c r="J12" s="276">
        <f>HOUR(I12)*3600+MINUTE(I12)*60+SECOND(I12)</f>
        <v>4430</v>
      </c>
      <c r="K12" s="270">
        <v>100</v>
      </c>
      <c r="L12" s="273">
        <v>1</v>
      </c>
    </row>
    <row r="13" spans="1:12" ht="12.75">
      <c r="A13" s="274"/>
      <c r="B13" s="6">
        <v>51</v>
      </c>
      <c r="C13" s="7" t="str">
        <f>VLOOKUP($B13,'Іменні заявки'!$A:$I,2,FALSE)</f>
        <v>Агапій Вадим Русланович</v>
      </c>
      <c r="D13" s="268"/>
      <c r="E13" s="268"/>
      <c r="F13" s="274"/>
      <c r="G13" s="281"/>
      <c r="H13" s="281"/>
      <c r="I13" s="284"/>
      <c r="J13" s="277"/>
      <c r="K13" s="271"/>
      <c r="L13" s="274"/>
    </row>
    <row r="14" spans="1:12" ht="12.75">
      <c r="A14" s="274"/>
      <c r="B14" s="6">
        <v>53</v>
      </c>
      <c r="C14" s="7" t="str">
        <f>VLOOKUP($B14,'Іменні заявки'!$A:$I,2,FALSE)</f>
        <v>Мельник Іван Георгійович</v>
      </c>
      <c r="D14" s="268"/>
      <c r="E14" s="268"/>
      <c r="F14" s="274"/>
      <c r="G14" s="281"/>
      <c r="H14" s="281"/>
      <c r="I14" s="284"/>
      <c r="J14" s="277"/>
      <c r="K14" s="271"/>
      <c r="L14" s="274"/>
    </row>
    <row r="15" spans="1:12" ht="13.5" thickBot="1">
      <c r="A15" s="275"/>
      <c r="B15" s="9">
        <v>52</v>
      </c>
      <c r="C15" s="10" t="str">
        <f>VLOOKUP($B15,'Іменні заявки'!$A:$I,2,FALSE)</f>
        <v>Райлян Іван Іванович</v>
      </c>
      <c r="D15" s="279"/>
      <c r="E15" s="269"/>
      <c r="F15" s="275"/>
      <c r="G15" s="282"/>
      <c r="H15" s="282"/>
      <c r="I15" s="285"/>
      <c r="J15" s="278"/>
      <c r="K15" s="272"/>
      <c r="L15" s="275"/>
    </row>
    <row r="16" spans="1:12" ht="13.5" thickTop="1">
      <c r="A16" s="273">
        <v>2</v>
      </c>
      <c r="B16" s="6">
        <v>11</v>
      </c>
      <c r="C16" s="8" t="str">
        <f>VLOOKUP($B16,'Іменні заявки'!$A:$I,2,FALSE)</f>
        <v>Садагурський Іван Петрович</v>
      </c>
      <c r="D16" s="267" t="str">
        <f>VLOOKUP($B16,'Іменні заявки'!$A:$I,3,FALSE)</f>
        <v>Глибоцького району</v>
      </c>
      <c r="E16" s="267" t="str">
        <f>VLOOKUP($B16,'Іменні заявки'!$A:$I,4,FALSE)</f>
        <v>Глибоцького району</v>
      </c>
      <c r="F16" s="286">
        <f>VLOOKUP($B16,'Іменні заявки'!$A:$I,5,FALSE)</f>
        <v>0</v>
      </c>
      <c r="G16" s="280">
        <v>0.008333333333333333</v>
      </c>
      <c r="H16" s="280">
        <v>0.06054398148148148</v>
      </c>
      <c r="I16" s="283">
        <f>H16-G16</f>
        <v>0.05221064814814815</v>
      </c>
      <c r="J16" s="276">
        <f>HOUR(I16)*3600+MINUTE(I16)*60+SECOND(I16)</f>
        <v>4511</v>
      </c>
      <c r="K16" s="270">
        <f>J16/$J$12*100</f>
        <v>101.82844243792326</v>
      </c>
      <c r="L16" s="273">
        <v>2</v>
      </c>
    </row>
    <row r="17" spans="1:12" ht="12.75">
      <c r="A17" s="274"/>
      <c r="B17" s="6">
        <v>12</v>
      </c>
      <c r="C17" s="7" t="str">
        <f>VLOOKUP($B17,'Іменні заявки'!$A:$I,2,FALSE)</f>
        <v>Паладюк Олег Васильович</v>
      </c>
      <c r="D17" s="268"/>
      <c r="E17" s="268"/>
      <c r="F17" s="274"/>
      <c r="G17" s="281"/>
      <c r="H17" s="281"/>
      <c r="I17" s="284"/>
      <c r="J17" s="277"/>
      <c r="K17" s="271"/>
      <c r="L17" s="274"/>
    </row>
    <row r="18" spans="1:12" ht="12.75">
      <c r="A18" s="274"/>
      <c r="B18" s="6">
        <v>14</v>
      </c>
      <c r="C18" s="7" t="str">
        <f>VLOOKUP($B18,'Іменні заявки'!$A:$I,2,FALSE)</f>
        <v>Зеленівський Антон Олександрович</v>
      </c>
      <c r="D18" s="268"/>
      <c r="E18" s="268"/>
      <c r="F18" s="274"/>
      <c r="G18" s="281"/>
      <c r="H18" s="281"/>
      <c r="I18" s="284"/>
      <c r="J18" s="277"/>
      <c r="K18" s="271"/>
      <c r="L18" s="274"/>
    </row>
    <row r="19" spans="1:12" ht="13.5" thickBot="1">
      <c r="A19" s="275"/>
      <c r="B19" s="9">
        <v>13</v>
      </c>
      <c r="C19" s="10" t="str">
        <f>VLOOKUP($B19,'Іменні заявки'!$A:$I,2,FALSE)</f>
        <v>Гурив Олег Ігорович</v>
      </c>
      <c r="D19" s="279"/>
      <c r="E19" s="269"/>
      <c r="F19" s="275"/>
      <c r="G19" s="282"/>
      <c r="H19" s="282"/>
      <c r="I19" s="285"/>
      <c r="J19" s="278"/>
      <c r="K19" s="272"/>
      <c r="L19" s="275"/>
    </row>
    <row r="20" spans="1:12" ht="13.5" thickTop="1">
      <c r="A20" s="273">
        <v>3</v>
      </c>
      <c r="B20" s="6">
        <v>64</v>
      </c>
      <c r="C20" s="8" t="str">
        <f>VLOOKUP($B20,'Іменні заявки'!$A:$I,2,FALSE)</f>
        <v>Мудрий Ярослав Васильович</v>
      </c>
      <c r="D20" s="267" t="str">
        <f>VLOOKUP($B20,'Іменні заявки'!$A:$I,3,FALSE)</f>
        <v>ОЦТКЕУМ</v>
      </c>
      <c r="E20" s="267" t="str">
        <f>VLOOKUP($B20,'Іменні заявки'!$A:$I,4,FALSE)</f>
        <v>м.Чернівці</v>
      </c>
      <c r="F20" s="286">
        <f>VLOOKUP($B20,'Іменні заявки'!$A:$I,5,FALSE)</f>
        <v>0</v>
      </c>
      <c r="G20" s="280">
        <v>0.019444444444444445</v>
      </c>
      <c r="H20" s="280">
        <v>0.07373842592592593</v>
      </c>
      <c r="I20" s="283">
        <f>H20-G20</f>
        <v>0.054293981481481485</v>
      </c>
      <c r="J20" s="276">
        <f>HOUR(I20)*3600+MINUTE(I20)*60+SECOND(I20)</f>
        <v>4691</v>
      </c>
      <c r="K20" s="270">
        <f>J20/$J$12*100</f>
        <v>105.89164785553046</v>
      </c>
      <c r="L20" s="273">
        <v>3</v>
      </c>
    </row>
    <row r="21" spans="1:12" ht="12.75">
      <c r="A21" s="274"/>
      <c r="B21" s="6">
        <v>65</v>
      </c>
      <c r="C21" s="7" t="str">
        <f>VLOOKUP($B21,'Іменні заявки'!$A:$I,2,FALSE)</f>
        <v>Коржевий Іван Олександрович</v>
      </c>
      <c r="D21" s="268"/>
      <c r="E21" s="268"/>
      <c r="F21" s="274"/>
      <c r="G21" s="281"/>
      <c r="H21" s="281"/>
      <c r="I21" s="284"/>
      <c r="J21" s="277"/>
      <c r="K21" s="271"/>
      <c r="L21" s="274"/>
    </row>
    <row r="22" spans="1:12" ht="12.75">
      <c r="A22" s="274"/>
      <c r="B22" s="6">
        <v>63</v>
      </c>
      <c r="C22" s="7" t="str">
        <f>VLOOKUP($B22,'Іменні заявки'!$A:$I,2,FALSE)</f>
        <v>Гаврилиця Денис Васильович</v>
      </c>
      <c r="D22" s="268"/>
      <c r="E22" s="268"/>
      <c r="F22" s="274"/>
      <c r="G22" s="281"/>
      <c r="H22" s="281"/>
      <c r="I22" s="284"/>
      <c r="J22" s="277"/>
      <c r="K22" s="271"/>
      <c r="L22" s="274"/>
    </row>
    <row r="23" spans="1:12" ht="13.5" thickBot="1">
      <c r="A23" s="275"/>
      <c r="B23" s="9">
        <v>62</v>
      </c>
      <c r="C23" s="10" t="str">
        <f>VLOOKUP($B23,'Іменні заявки'!$A:$I,2,FALSE)</f>
        <v>Саврій Іван Романович</v>
      </c>
      <c r="D23" s="279"/>
      <c r="E23" s="269"/>
      <c r="F23" s="275"/>
      <c r="G23" s="282"/>
      <c r="H23" s="282"/>
      <c r="I23" s="285"/>
      <c r="J23" s="278"/>
      <c r="K23" s="272"/>
      <c r="L23" s="275"/>
    </row>
    <row r="24" spans="1:12" ht="13.5" thickTop="1">
      <c r="A24" s="273">
        <v>4</v>
      </c>
      <c r="B24" s="6">
        <v>31</v>
      </c>
      <c r="C24" s="8" t="str">
        <f>VLOOKUP($B24,'Іменні заявки'!$A:$I,2,FALSE)</f>
        <v>Єнакій Георгій Васильович</v>
      </c>
      <c r="D24" s="267" t="str">
        <f>VLOOKUP($B24,'Іменні заявки'!$A:$I,3,FALSE)</f>
        <v>Новоселицького РЦСТКЕУМ</v>
      </c>
      <c r="E24" s="267" t="str">
        <f>VLOOKUP($B24,'Іменні заявки'!$A:$I,4,FALSE)</f>
        <v>Новоселицького району</v>
      </c>
      <c r="F24" s="286">
        <f>VLOOKUP($B24,'Іменні заявки'!$A:$I,5,FALSE)</f>
        <v>0</v>
      </c>
      <c r="G24" s="280">
        <v>0.024999999999999998</v>
      </c>
      <c r="H24" s="280">
        <v>0.08218750000000001</v>
      </c>
      <c r="I24" s="283">
        <f>H24-G24</f>
        <v>0.057187500000000016</v>
      </c>
      <c r="J24" s="276">
        <f>HOUR(I24)*3600+MINUTE(I24)*60+SECOND(I24)</f>
        <v>4941</v>
      </c>
      <c r="K24" s="270">
        <f>J24/$J$12*100</f>
        <v>111.53498871331828</v>
      </c>
      <c r="L24" s="273">
        <v>4</v>
      </c>
    </row>
    <row r="25" spans="1:12" ht="12.75">
      <c r="A25" s="274"/>
      <c r="B25" s="6">
        <v>34</v>
      </c>
      <c r="C25" s="7" t="str">
        <f>VLOOKUP($B25,'Іменні заявки'!$A:$I,2,FALSE)</f>
        <v>Саука Максим Флорович</v>
      </c>
      <c r="D25" s="268"/>
      <c r="E25" s="268"/>
      <c r="F25" s="274"/>
      <c r="G25" s="281"/>
      <c r="H25" s="281"/>
      <c r="I25" s="284"/>
      <c r="J25" s="277"/>
      <c r="K25" s="271"/>
      <c r="L25" s="274"/>
    </row>
    <row r="26" spans="1:12" ht="12.75">
      <c r="A26" s="274"/>
      <c r="B26" s="6">
        <v>32</v>
      </c>
      <c r="C26" s="7" t="str">
        <f>VLOOKUP($B26,'Іменні заявки'!$A:$I,2,FALSE)</f>
        <v>Дорофтей Вадим Іванович</v>
      </c>
      <c r="D26" s="268"/>
      <c r="E26" s="268"/>
      <c r="F26" s="274"/>
      <c r="G26" s="281"/>
      <c r="H26" s="281"/>
      <c r="I26" s="284"/>
      <c r="J26" s="277"/>
      <c r="K26" s="271"/>
      <c r="L26" s="274"/>
    </row>
    <row r="27" spans="1:12" ht="13.5" thickBot="1">
      <c r="A27" s="275"/>
      <c r="B27" s="9">
        <v>33</v>
      </c>
      <c r="C27" s="10" t="str">
        <f>VLOOKUP($B27,'Іменні заявки'!$A:$I,2,FALSE)</f>
        <v>Ільчук Юрій Валерійович</v>
      </c>
      <c r="D27" s="279"/>
      <c r="E27" s="269"/>
      <c r="F27" s="275"/>
      <c r="G27" s="282"/>
      <c r="H27" s="282"/>
      <c r="I27" s="285"/>
      <c r="J27" s="278"/>
      <c r="K27" s="272"/>
      <c r="L27" s="275"/>
    </row>
    <row r="28" spans="1:12" ht="13.5" thickTop="1">
      <c r="A28" s="273">
        <v>5</v>
      </c>
      <c r="B28" s="6">
        <v>21</v>
      </c>
      <c r="C28" s="8" t="str">
        <f>VLOOKUP($B28,'Іменні заявки'!$A:$I,2,FALSE)</f>
        <v>Микитюк Богдан Миколайович</v>
      </c>
      <c r="D28" s="267" t="str">
        <f>VLOOKUP($B28,'Іменні заявки'!$A:$I,3,FALSE)</f>
        <v>Глибоцького ЦТКСЕУМ</v>
      </c>
      <c r="E28" s="267" t="str">
        <f>VLOOKUP($B28,'Іменні заявки'!$A:$I,4,FALSE)</f>
        <v>Глибоцького району</v>
      </c>
      <c r="F28" s="286">
        <f>VLOOKUP($B28,'Іменні заявки'!$A:$I,5,FALSE)</f>
        <v>0</v>
      </c>
      <c r="G28" s="280">
        <v>0.016666666666666666</v>
      </c>
      <c r="H28" s="280">
        <v>0.07520833333333334</v>
      </c>
      <c r="I28" s="283">
        <f>H28-G28</f>
        <v>0.05854166666666667</v>
      </c>
      <c r="J28" s="276">
        <f>HOUR(I28)*3600+MINUTE(I28)*60+SECOND(I28)</f>
        <v>5058</v>
      </c>
      <c r="K28" s="270">
        <f>J28/$J$12*100</f>
        <v>114.17607223476298</v>
      </c>
      <c r="L28" s="273">
        <v>5</v>
      </c>
    </row>
    <row r="29" spans="1:12" ht="12.75">
      <c r="A29" s="274"/>
      <c r="B29" s="6">
        <v>22</v>
      </c>
      <c r="C29" s="7" t="str">
        <f>VLOOKUP($B29,'Іменні заявки'!$A:$I,2,FALSE)</f>
        <v>Іоняк Іван Миколайович</v>
      </c>
      <c r="D29" s="268"/>
      <c r="E29" s="268"/>
      <c r="F29" s="274"/>
      <c r="G29" s="281"/>
      <c r="H29" s="281"/>
      <c r="I29" s="284"/>
      <c r="J29" s="277"/>
      <c r="K29" s="271"/>
      <c r="L29" s="274"/>
    </row>
    <row r="30" spans="1:12" ht="12.75">
      <c r="A30" s="274"/>
      <c r="B30" s="6">
        <v>23</v>
      </c>
      <c r="C30" s="7" t="str">
        <f>VLOOKUP($B30,'Іменні заявки'!$A:$I,2,FALSE)</f>
        <v>Ткачук Богдан Анатолійович</v>
      </c>
      <c r="D30" s="268"/>
      <c r="E30" s="268"/>
      <c r="F30" s="274"/>
      <c r="G30" s="281"/>
      <c r="H30" s="281"/>
      <c r="I30" s="284"/>
      <c r="J30" s="277"/>
      <c r="K30" s="271"/>
      <c r="L30" s="274"/>
    </row>
    <row r="31" spans="1:12" ht="13.5" thickBot="1">
      <c r="A31" s="275"/>
      <c r="B31" s="9">
        <v>24</v>
      </c>
      <c r="C31" s="10" t="str">
        <f>VLOOKUP($B31,'Іменні заявки'!$A:$I,2,FALSE)</f>
        <v>Максимюк Максим Мирославович</v>
      </c>
      <c r="D31" s="279"/>
      <c r="E31" s="269"/>
      <c r="F31" s="275"/>
      <c r="G31" s="282"/>
      <c r="H31" s="282"/>
      <c r="I31" s="285"/>
      <c r="J31" s="278"/>
      <c r="K31" s="272"/>
      <c r="L31" s="275"/>
    </row>
    <row r="32" spans="1:12" ht="12.75">
      <c r="A32" s="273">
        <v>6</v>
      </c>
      <c r="B32" s="117">
        <v>71</v>
      </c>
      <c r="C32" s="118" t="str">
        <f>VLOOKUP($B32,'Іменні заявки'!$A:$I,2,FALSE)</f>
        <v>Бізіян максим Дмитрович</v>
      </c>
      <c r="D32" s="290" t="str">
        <f>VLOOKUP($B32,'Іменні заявки'!$A:$I,3,FALSE)</f>
        <v>Сторожинецького району</v>
      </c>
      <c r="E32" s="290" t="str">
        <f>VLOOKUP($B32,'Іменні заявки'!$A:$I,4,FALSE)</f>
        <v>Сторожинецького району</v>
      </c>
      <c r="F32" s="273">
        <f>VLOOKUP($B32,'Іменні заявки'!$A:$I,5,FALSE)</f>
        <v>0</v>
      </c>
      <c r="G32" s="280">
        <v>0.013888888888888888</v>
      </c>
      <c r="H32" s="280">
        <v>0.07333333333333333</v>
      </c>
      <c r="I32" s="280">
        <f>H32-G32</f>
        <v>0.059444444444444446</v>
      </c>
      <c r="J32" s="288">
        <f>HOUR(I32)*3600+MINUTE(I32)*60+SECOND(I32)</f>
        <v>5136</v>
      </c>
      <c r="K32" s="270">
        <f>J32/$J$12*100</f>
        <v>115.93679458239276</v>
      </c>
      <c r="L32" s="273">
        <v>6</v>
      </c>
    </row>
    <row r="33" spans="1:12" ht="12.75">
      <c r="A33" s="274"/>
      <c r="B33" s="6">
        <v>72</v>
      </c>
      <c r="C33" s="7" t="str">
        <f>VLOOKUP($B33,'Іменні заявки'!$A:$I,2,FALSE)</f>
        <v>Тремель Михайло Васильович</v>
      </c>
      <c r="D33" s="268"/>
      <c r="E33" s="268"/>
      <c r="F33" s="274"/>
      <c r="G33" s="281"/>
      <c r="H33" s="281"/>
      <c r="I33" s="284"/>
      <c r="J33" s="277"/>
      <c r="K33" s="271"/>
      <c r="L33" s="274"/>
    </row>
    <row r="34" spans="1:12" ht="12.75">
      <c r="A34" s="274"/>
      <c r="B34" s="6">
        <v>75</v>
      </c>
      <c r="C34" s="7" t="str">
        <f>VLOOKUP($B34,'Іменні заявки'!$A:$I,2,FALSE)</f>
        <v>Мовчанець Микола Васильович</v>
      </c>
      <c r="D34" s="268"/>
      <c r="E34" s="268"/>
      <c r="F34" s="274"/>
      <c r="G34" s="281"/>
      <c r="H34" s="281"/>
      <c r="I34" s="284"/>
      <c r="J34" s="277"/>
      <c r="K34" s="271"/>
      <c r="L34" s="274"/>
    </row>
    <row r="35" spans="1:12" ht="13.5" thickBot="1">
      <c r="A35" s="275"/>
      <c r="B35" s="9">
        <v>76</v>
      </c>
      <c r="C35" s="10" t="str">
        <f>VLOOKUP($B35,'Іменні заявки'!$A:$I,2,FALSE)</f>
        <v>Снялий Андрій Петрович</v>
      </c>
      <c r="D35" s="279"/>
      <c r="E35" s="279"/>
      <c r="F35" s="275"/>
      <c r="G35" s="282"/>
      <c r="H35" s="282"/>
      <c r="I35" s="287"/>
      <c r="J35" s="289"/>
      <c r="K35" s="272"/>
      <c r="L35" s="275"/>
    </row>
    <row r="36" spans="1:12" ht="13.5" thickTop="1">
      <c r="A36" s="273">
        <v>6</v>
      </c>
      <c r="B36" s="6">
        <v>92</v>
      </c>
      <c r="C36" s="8" t="str">
        <f>VLOOKUP($B36,'Іменні заявки'!$A:$I,2,FALSE)</f>
        <v>Червенюк Іван Іванович</v>
      </c>
      <c r="D36" s="267" t="str">
        <f>VLOOKUP($B36,'Іменні заявки'!$A:$I,3,FALSE)</f>
        <v>м.Чернівців</v>
      </c>
      <c r="E36" s="267" t="str">
        <f>VLOOKUP($B36,'Іменні заявки'!$A:$I,4,FALSE)</f>
        <v>м.Чернівців</v>
      </c>
      <c r="F36" s="286">
        <f>VLOOKUP($B36,'Іменні заявки'!$A:$I,5,FALSE)</f>
        <v>0</v>
      </c>
      <c r="G36" s="280">
        <v>0.022222222222222223</v>
      </c>
      <c r="H36" s="280">
        <v>0.08296296296296296</v>
      </c>
      <c r="I36" s="283">
        <f>H36-G36</f>
        <v>0.060740740740740734</v>
      </c>
      <c r="J36" s="276">
        <f>HOUR(I36)*3600+MINUTE(I36)*60+SECOND(I36)</f>
        <v>5248</v>
      </c>
      <c r="K36" s="270">
        <f>J36/$J$12*100</f>
        <v>118.46501128668172</v>
      </c>
      <c r="L36" s="273">
        <v>7</v>
      </c>
    </row>
    <row r="37" spans="1:12" ht="12.75">
      <c r="A37" s="274"/>
      <c r="B37" s="6">
        <v>91</v>
      </c>
      <c r="C37" s="7" t="str">
        <f>VLOOKUP($B37,'Іменні заявки'!$A:$I,2,FALSE)</f>
        <v>Петрінець Сергій Миколайович</v>
      </c>
      <c r="D37" s="268"/>
      <c r="E37" s="268"/>
      <c r="F37" s="274"/>
      <c r="G37" s="281"/>
      <c r="H37" s="281"/>
      <c r="I37" s="284"/>
      <c r="J37" s="277"/>
      <c r="K37" s="271"/>
      <c r="L37" s="274"/>
    </row>
    <row r="38" spans="1:12" ht="12.75">
      <c r="A38" s="274"/>
      <c r="B38" s="6">
        <v>97</v>
      </c>
      <c r="C38" s="7" t="str">
        <f>VLOOKUP($B38,'Іменні заявки'!$A:$I,2,FALSE)</f>
        <v>Шора Марія Дмитрівна</v>
      </c>
      <c r="D38" s="268"/>
      <c r="E38" s="268"/>
      <c r="F38" s="274"/>
      <c r="G38" s="281"/>
      <c r="H38" s="281"/>
      <c r="I38" s="284"/>
      <c r="J38" s="277"/>
      <c r="K38" s="271"/>
      <c r="L38" s="274"/>
    </row>
    <row r="39" spans="1:12" ht="13.5" thickBot="1">
      <c r="A39" s="275"/>
      <c r="B39" s="9">
        <v>95</v>
      </c>
      <c r="C39" s="10" t="str">
        <f>VLOOKUP($B39,'Іменні заявки'!$A:$I,2,FALSE)</f>
        <v>Собко Юлія Юріївна</v>
      </c>
      <c r="D39" s="279"/>
      <c r="E39" s="269"/>
      <c r="F39" s="275"/>
      <c r="G39" s="282"/>
      <c r="H39" s="282"/>
      <c r="I39" s="285"/>
      <c r="J39" s="278"/>
      <c r="K39" s="272"/>
      <c r="L39" s="275"/>
    </row>
    <row r="41" spans="1:12" ht="12.75">
      <c r="A41" s="196" t="s">
        <v>92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</row>
    <row r="43" spans="1:12" ht="12.75">
      <c r="A43" s="196" t="s">
        <v>93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</row>
  </sheetData>
  <sheetProtection/>
  <mergeCells count="75">
    <mergeCell ref="A32:A35"/>
    <mergeCell ref="D32:D35"/>
    <mergeCell ref="F32:F35"/>
    <mergeCell ref="G32:G35"/>
    <mergeCell ref="E32:E35"/>
    <mergeCell ref="G24:G27"/>
    <mergeCell ref="E24:E27"/>
    <mergeCell ref="F12:F15"/>
    <mergeCell ref="L32:L35"/>
    <mergeCell ref="K24:K27"/>
    <mergeCell ref="L24:L27"/>
    <mergeCell ref="J24:J27"/>
    <mergeCell ref="K32:K35"/>
    <mergeCell ref="K20:K23"/>
    <mergeCell ref="L20:L23"/>
    <mergeCell ref="J20:J23"/>
    <mergeCell ref="H24:H27"/>
    <mergeCell ref="I24:I27"/>
    <mergeCell ref="D12:D15"/>
    <mergeCell ref="K16:K19"/>
    <mergeCell ref="L16:L19"/>
    <mergeCell ref="J16:J19"/>
    <mergeCell ref="K12:K15"/>
    <mergeCell ref="L12:L15"/>
    <mergeCell ref="H16:H19"/>
    <mergeCell ref="F16:F19"/>
    <mergeCell ref="G16:G19"/>
    <mergeCell ref="I16:I19"/>
    <mergeCell ref="G20:G23"/>
    <mergeCell ref="E20:E23"/>
    <mergeCell ref="A16:A19"/>
    <mergeCell ref="D16:D19"/>
    <mergeCell ref="E12:E15"/>
    <mergeCell ref="A36:A39"/>
    <mergeCell ref="D36:D39"/>
    <mergeCell ref="F36:F39"/>
    <mergeCell ref="E16:E19"/>
    <mergeCell ref="F28:F31"/>
    <mergeCell ref="A20:A23"/>
    <mergeCell ref="D20:D23"/>
    <mergeCell ref="F20:F23"/>
    <mergeCell ref="A12:A15"/>
    <mergeCell ref="I32:I35"/>
    <mergeCell ref="J12:J15"/>
    <mergeCell ref="J32:J35"/>
    <mergeCell ref="H28:H31"/>
    <mergeCell ref="H20:H23"/>
    <mergeCell ref="I20:I23"/>
    <mergeCell ref="B1:O1"/>
    <mergeCell ref="B2:O2"/>
    <mergeCell ref="B3:O3"/>
    <mergeCell ref="I28:I31"/>
    <mergeCell ref="K28:K31"/>
    <mergeCell ref="L28:L31"/>
    <mergeCell ref="J28:J31"/>
    <mergeCell ref="H12:H15"/>
    <mergeCell ref="I12:I15"/>
    <mergeCell ref="G12:G15"/>
    <mergeCell ref="A24:A27"/>
    <mergeCell ref="D24:D27"/>
    <mergeCell ref="G36:G39"/>
    <mergeCell ref="H36:H39"/>
    <mergeCell ref="F24:F27"/>
    <mergeCell ref="A28:A31"/>
    <mergeCell ref="E28:E31"/>
    <mergeCell ref="H32:H35"/>
    <mergeCell ref="G28:G31"/>
    <mergeCell ref="D28:D31"/>
    <mergeCell ref="A41:L41"/>
    <mergeCell ref="A43:L43"/>
    <mergeCell ref="E36:E39"/>
    <mergeCell ref="K36:K39"/>
    <mergeCell ref="L36:L39"/>
    <mergeCell ref="J36:J39"/>
    <mergeCell ref="I36:I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5" r:id="rId1"/>
  <headerFooter alignWithMargins="0">
    <oddHeader>&amp;R&amp;T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6"/>
  <sheetViews>
    <sheetView zoomScalePageLayoutView="0" workbookViewId="0" topLeftCell="A20">
      <selection activeCell="F48" sqref="F48"/>
    </sheetView>
  </sheetViews>
  <sheetFormatPr defaultColWidth="9.00390625" defaultRowHeight="15.75" customHeight="1"/>
  <cols>
    <col min="1" max="1" width="5.375" style="41" customWidth="1"/>
    <col min="2" max="2" width="50.00390625" style="42" customWidth="1"/>
    <col min="3" max="3" width="28.125" style="42" customWidth="1"/>
    <col min="4" max="4" width="21.375" style="42" customWidth="1"/>
    <col min="5" max="5" width="14.125" style="111" customWidth="1"/>
    <col min="6" max="6" width="14.125" style="108" customWidth="1"/>
    <col min="7" max="7" width="11.625" style="40" customWidth="1"/>
    <col min="8" max="8" width="10.25390625" style="40" customWidth="1"/>
    <col min="9" max="9" width="37.875" style="42" customWidth="1"/>
    <col min="10" max="10" width="21.00390625" style="40" customWidth="1"/>
    <col min="11" max="11" width="9.125" style="24" customWidth="1"/>
    <col min="12" max="12" width="9.125" style="38" customWidth="1"/>
    <col min="13" max="15" width="9.125" style="39" customWidth="1"/>
    <col min="16" max="16384" width="9.125" style="24" customWidth="1"/>
  </cols>
  <sheetData>
    <row r="1" spans="1:17" s="17" customFormat="1" ht="57.75" customHeight="1" thickBot="1">
      <c r="A1" s="14" t="s">
        <v>10</v>
      </c>
      <c r="B1" s="14" t="s">
        <v>11</v>
      </c>
      <c r="C1" s="14" t="s">
        <v>12</v>
      </c>
      <c r="D1" s="15" t="s">
        <v>13</v>
      </c>
      <c r="E1" s="16" t="s">
        <v>4</v>
      </c>
      <c r="F1" s="104" t="s">
        <v>14</v>
      </c>
      <c r="G1" s="14" t="s">
        <v>15</v>
      </c>
      <c r="H1" s="14" t="s">
        <v>16</v>
      </c>
      <c r="I1" s="74" t="s">
        <v>17</v>
      </c>
      <c r="J1" s="73" t="s">
        <v>68</v>
      </c>
      <c r="L1" s="294" t="s">
        <v>18</v>
      </c>
      <c r="M1" s="294"/>
      <c r="N1" s="294"/>
      <c r="O1" s="294"/>
      <c r="P1" s="294"/>
      <c r="Q1" s="294"/>
    </row>
    <row r="2" spans="1:17" ht="15.75" customHeight="1" thickBot="1">
      <c r="A2" s="18">
        <v>10</v>
      </c>
      <c r="B2" s="96"/>
      <c r="C2" s="136" t="s">
        <v>110</v>
      </c>
      <c r="D2" s="136" t="s">
        <v>110</v>
      </c>
      <c r="E2" s="20"/>
      <c r="F2" s="105"/>
      <c r="G2" s="98"/>
      <c r="H2" s="98"/>
      <c r="I2" s="70"/>
      <c r="J2" s="113"/>
      <c r="L2" s="25" t="s">
        <v>19</v>
      </c>
      <c r="M2" s="291" t="s">
        <v>20</v>
      </c>
      <c r="N2" s="291"/>
      <c r="O2" s="291"/>
      <c r="P2" s="291"/>
      <c r="Q2" s="291"/>
    </row>
    <row r="3" spans="1:17" ht="15.75" customHeight="1" thickBot="1">
      <c r="A3" s="26">
        <v>11</v>
      </c>
      <c r="B3" s="143" t="s">
        <v>103</v>
      </c>
      <c r="C3" s="136" t="s">
        <v>110</v>
      </c>
      <c r="D3" s="136" t="s">
        <v>110</v>
      </c>
      <c r="E3" s="28"/>
      <c r="F3" s="181">
        <v>35709</v>
      </c>
      <c r="G3" s="184" t="s">
        <v>43</v>
      </c>
      <c r="H3" s="99"/>
      <c r="I3" s="136" t="s">
        <v>197</v>
      </c>
      <c r="J3" s="113"/>
      <c r="L3" s="25" t="s">
        <v>21</v>
      </c>
      <c r="M3" s="291" t="s">
        <v>22</v>
      </c>
      <c r="N3" s="291"/>
      <c r="O3" s="291"/>
      <c r="P3" s="291"/>
      <c r="Q3" s="291"/>
    </row>
    <row r="4" spans="1:17" ht="15.75" customHeight="1" thickBot="1">
      <c r="A4" s="26">
        <v>12</v>
      </c>
      <c r="B4" s="144" t="s">
        <v>104</v>
      </c>
      <c r="C4" s="136" t="s">
        <v>110</v>
      </c>
      <c r="D4" s="136" t="s">
        <v>110</v>
      </c>
      <c r="E4" s="28"/>
      <c r="F4" s="182">
        <v>35858</v>
      </c>
      <c r="G4" s="185" t="s">
        <v>43</v>
      </c>
      <c r="H4" s="99"/>
      <c r="I4" s="136" t="s">
        <v>197</v>
      </c>
      <c r="J4" s="113"/>
      <c r="L4" s="25" t="s">
        <v>23</v>
      </c>
      <c r="M4" s="291" t="s">
        <v>24</v>
      </c>
      <c r="N4" s="291"/>
      <c r="O4" s="291"/>
      <c r="P4" s="291"/>
      <c r="Q4" s="291"/>
    </row>
    <row r="5" spans="1:17" ht="15.75" customHeight="1" thickBot="1">
      <c r="A5" s="26">
        <v>13</v>
      </c>
      <c r="B5" s="144" t="s">
        <v>105</v>
      </c>
      <c r="C5" s="136" t="s">
        <v>110</v>
      </c>
      <c r="D5" s="136" t="s">
        <v>110</v>
      </c>
      <c r="E5" s="45"/>
      <c r="F5" s="182">
        <v>35881</v>
      </c>
      <c r="G5" s="185" t="s">
        <v>44</v>
      </c>
      <c r="H5" s="99"/>
      <c r="I5" s="136" t="s">
        <v>197</v>
      </c>
      <c r="J5" s="113"/>
      <c r="L5" s="25" t="s">
        <v>25</v>
      </c>
      <c r="M5" s="291" t="s">
        <v>26</v>
      </c>
      <c r="N5" s="291"/>
      <c r="O5" s="291"/>
      <c r="P5" s="291"/>
      <c r="Q5" s="291"/>
    </row>
    <row r="6" spans="1:17" ht="15.75" customHeight="1" thickBot="1">
      <c r="A6" s="26">
        <v>14</v>
      </c>
      <c r="B6" s="144" t="s">
        <v>106</v>
      </c>
      <c r="C6" s="136" t="s">
        <v>110</v>
      </c>
      <c r="D6" s="136" t="s">
        <v>110</v>
      </c>
      <c r="E6" s="45"/>
      <c r="F6" s="182">
        <v>36189</v>
      </c>
      <c r="G6" s="185" t="s">
        <v>43</v>
      </c>
      <c r="H6" s="99"/>
      <c r="I6" s="136" t="s">
        <v>197</v>
      </c>
      <c r="J6" s="113"/>
      <c r="L6" s="25" t="s">
        <v>27</v>
      </c>
      <c r="M6" s="291" t="s">
        <v>28</v>
      </c>
      <c r="N6" s="291"/>
      <c r="O6" s="291"/>
      <c r="P6" s="291"/>
      <c r="Q6" s="291"/>
    </row>
    <row r="7" spans="1:17" ht="15.75" customHeight="1" thickBot="1">
      <c r="A7" s="26">
        <v>15</v>
      </c>
      <c r="B7" s="135" t="s">
        <v>108</v>
      </c>
      <c r="C7" s="136" t="s">
        <v>110</v>
      </c>
      <c r="D7" s="136" t="s">
        <v>110</v>
      </c>
      <c r="E7" s="46"/>
      <c r="F7" s="139">
        <v>36003</v>
      </c>
      <c r="G7" s="185" t="s">
        <v>43</v>
      </c>
      <c r="H7" s="99"/>
      <c r="I7" s="136" t="s">
        <v>197</v>
      </c>
      <c r="J7" s="113"/>
      <c r="L7" s="25" t="s">
        <v>29</v>
      </c>
      <c r="M7" s="291" t="s">
        <v>30</v>
      </c>
      <c r="N7" s="291"/>
      <c r="O7" s="291"/>
      <c r="P7" s="291"/>
      <c r="Q7" s="291"/>
    </row>
    <row r="8" spans="1:17" ht="15.75" customHeight="1" thickBot="1">
      <c r="A8" s="26">
        <v>16</v>
      </c>
      <c r="B8" s="144" t="s">
        <v>109</v>
      </c>
      <c r="C8" s="136" t="s">
        <v>110</v>
      </c>
      <c r="D8" s="136" t="s">
        <v>110</v>
      </c>
      <c r="E8" s="46"/>
      <c r="F8" s="182">
        <v>35725</v>
      </c>
      <c r="G8" s="185" t="s">
        <v>43</v>
      </c>
      <c r="H8" s="99"/>
      <c r="I8" s="136" t="s">
        <v>197</v>
      </c>
      <c r="J8" s="113"/>
      <c r="L8" s="25" t="s">
        <v>31</v>
      </c>
      <c r="M8" s="291" t="s">
        <v>32</v>
      </c>
      <c r="N8" s="291"/>
      <c r="O8" s="291"/>
      <c r="P8" s="291"/>
      <c r="Q8" s="291"/>
    </row>
    <row r="9" spans="1:17" ht="15.75" customHeight="1" thickBot="1">
      <c r="A9" s="26">
        <v>17</v>
      </c>
      <c r="B9" s="144" t="s">
        <v>196</v>
      </c>
      <c r="C9" s="136" t="s">
        <v>110</v>
      </c>
      <c r="D9" s="136" t="s">
        <v>110</v>
      </c>
      <c r="E9" s="46"/>
      <c r="F9" s="182">
        <v>36239</v>
      </c>
      <c r="G9" s="185" t="s">
        <v>42</v>
      </c>
      <c r="H9" s="99"/>
      <c r="I9" s="136" t="s">
        <v>197</v>
      </c>
      <c r="J9" s="113"/>
      <c r="L9" s="25" t="s">
        <v>33</v>
      </c>
      <c r="M9" s="291" t="s">
        <v>34</v>
      </c>
      <c r="N9" s="291"/>
      <c r="O9" s="291"/>
      <c r="P9" s="291"/>
      <c r="Q9" s="291"/>
    </row>
    <row r="10" spans="1:17" ht="15.75" customHeight="1" thickBot="1">
      <c r="A10" s="26">
        <v>18</v>
      </c>
      <c r="B10" s="144" t="s">
        <v>107</v>
      </c>
      <c r="C10" s="136" t="s">
        <v>110</v>
      </c>
      <c r="D10" s="136" t="s">
        <v>110</v>
      </c>
      <c r="E10" s="46"/>
      <c r="F10" s="183">
        <v>1999</v>
      </c>
      <c r="G10" s="185" t="s">
        <v>44</v>
      </c>
      <c r="H10" s="29"/>
      <c r="I10" s="136" t="s">
        <v>197</v>
      </c>
      <c r="J10" s="113"/>
      <c r="L10" s="25" t="s">
        <v>35</v>
      </c>
      <c r="M10" s="291" t="s">
        <v>36</v>
      </c>
      <c r="N10" s="291"/>
      <c r="O10" s="291"/>
      <c r="P10" s="291"/>
      <c r="Q10" s="291"/>
    </row>
    <row r="11" spans="1:17" ht="15.75" customHeight="1" thickBot="1">
      <c r="A11" s="31">
        <v>19</v>
      </c>
      <c r="B11" s="168"/>
      <c r="C11" s="96"/>
      <c r="D11" s="96"/>
      <c r="E11" s="46"/>
      <c r="F11" s="100"/>
      <c r="G11" s="33"/>
      <c r="H11" s="33"/>
      <c r="I11" s="72"/>
      <c r="J11" s="113"/>
      <c r="L11" s="25" t="s">
        <v>37</v>
      </c>
      <c r="M11" s="292" t="s">
        <v>38</v>
      </c>
      <c r="N11" s="292"/>
      <c r="O11" s="292"/>
      <c r="P11" s="292"/>
      <c r="Q11" s="292"/>
    </row>
    <row r="12" spans="1:17" ht="15.75" customHeight="1" thickBot="1">
      <c r="A12" s="18">
        <v>20</v>
      </c>
      <c r="B12" s="169"/>
      <c r="C12" s="136" t="s">
        <v>111</v>
      </c>
      <c r="D12" s="136" t="s">
        <v>110</v>
      </c>
      <c r="E12" s="20"/>
      <c r="F12" s="106"/>
      <c r="G12" s="21"/>
      <c r="H12" s="21"/>
      <c r="I12" s="122"/>
      <c r="J12" s="113"/>
      <c r="L12" s="35" t="s">
        <v>39</v>
      </c>
      <c r="M12" s="292" t="s">
        <v>40</v>
      </c>
      <c r="N12" s="292"/>
      <c r="O12" s="292"/>
      <c r="P12" s="292"/>
      <c r="Q12" s="292"/>
    </row>
    <row r="13" spans="1:17" ht="15.75" customHeight="1" thickBot="1">
      <c r="A13" s="26">
        <v>21</v>
      </c>
      <c r="B13" s="143" t="s">
        <v>114</v>
      </c>
      <c r="C13" s="136" t="s">
        <v>111</v>
      </c>
      <c r="D13" s="136" t="s">
        <v>110</v>
      </c>
      <c r="E13" s="28"/>
      <c r="F13" s="181">
        <v>36433</v>
      </c>
      <c r="G13" s="184" t="s">
        <v>42</v>
      </c>
      <c r="H13" s="99"/>
      <c r="I13" s="134" t="s">
        <v>202</v>
      </c>
      <c r="J13" s="113"/>
      <c r="L13" s="293" t="s">
        <v>41</v>
      </c>
      <c r="M13" s="293"/>
      <c r="N13" s="293"/>
      <c r="O13" s="293"/>
      <c r="P13" s="293"/>
      <c r="Q13" s="293"/>
    </row>
    <row r="14" spans="1:15" ht="15.75" customHeight="1" thickBot="1">
      <c r="A14" s="26">
        <v>22</v>
      </c>
      <c r="B14" s="144" t="s">
        <v>115</v>
      </c>
      <c r="C14" s="136" t="s">
        <v>111</v>
      </c>
      <c r="D14" s="136" t="s">
        <v>110</v>
      </c>
      <c r="E14" s="28"/>
      <c r="F14" s="182">
        <v>36413</v>
      </c>
      <c r="G14" s="185" t="s">
        <v>42</v>
      </c>
      <c r="H14" s="99"/>
      <c r="I14" s="134" t="s">
        <v>202</v>
      </c>
      <c r="J14" s="113"/>
      <c r="L14" s="24"/>
      <c r="M14" s="24"/>
      <c r="N14" s="24"/>
      <c r="O14" s="24"/>
    </row>
    <row r="15" spans="1:15" ht="15.75" customHeight="1" thickBot="1">
      <c r="A15" s="26">
        <v>23</v>
      </c>
      <c r="B15" s="144" t="s">
        <v>112</v>
      </c>
      <c r="C15" s="136" t="s">
        <v>111</v>
      </c>
      <c r="D15" s="136" t="s">
        <v>110</v>
      </c>
      <c r="E15" s="103"/>
      <c r="F15" s="182">
        <v>36403</v>
      </c>
      <c r="G15" s="185" t="s">
        <v>42</v>
      </c>
      <c r="H15" s="99"/>
      <c r="I15" s="134" t="s">
        <v>202</v>
      </c>
      <c r="J15" s="113"/>
      <c r="L15" s="24"/>
      <c r="M15" s="24"/>
      <c r="N15" s="24"/>
      <c r="O15" s="24"/>
    </row>
    <row r="16" spans="1:15" ht="15.75" customHeight="1" thickBot="1">
      <c r="A16" s="26">
        <v>24</v>
      </c>
      <c r="B16" s="144" t="s">
        <v>113</v>
      </c>
      <c r="C16" s="136" t="s">
        <v>111</v>
      </c>
      <c r="D16" s="136" t="s">
        <v>110</v>
      </c>
      <c r="E16" s="103"/>
      <c r="F16" s="182">
        <v>35520</v>
      </c>
      <c r="G16" s="185" t="s">
        <v>42</v>
      </c>
      <c r="H16" s="99"/>
      <c r="I16" s="134" t="s">
        <v>202</v>
      </c>
      <c r="J16" s="113"/>
      <c r="L16" s="24"/>
      <c r="M16" s="24"/>
      <c r="N16" s="36"/>
      <c r="O16" s="24"/>
    </row>
    <row r="17" spans="1:15" ht="15.75" customHeight="1" thickBot="1">
      <c r="A17" s="26">
        <v>25</v>
      </c>
      <c r="B17" s="144" t="s">
        <v>198</v>
      </c>
      <c r="C17" s="136" t="s">
        <v>111</v>
      </c>
      <c r="D17" s="136" t="s">
        <v>110</v>
      </c>
      <c r="E17" s="103"/>
      <c r="F17" s="182">
        <v>36743</v>
      </c>
      <c r="G17" s="185" t="s">
        <v>42</v>
      </c>
      <c r="H17" s="99"/>
      <c r="I17" s="134" t="s">
        <v>202</v>
      </c>
      <c r="J17" s="113"/>
      <c r="L17" s="24"/>
      <c r="M17" s="24"/>
      <c r="N17" s="37"/>
      <c r="O17" s="24"/>
    </row>
    <row r="18" spans="1:15" ht="15.75" customHeight="1" thickBot="1">
      <c r="A18" s="26">
        <v>26</v>
      </c>
      <c r="B18" s="144" t="s">
        <v>199</v>
      </c>
      <c r="C18" s="136" t="s">
        <v>111</v>
      </c>
      <c r="D18" s="136" t="s">
        <v>110</v>
      </c>
      <c r="E18" s="103"/>
      <c r="F18" s="182">
        <v>36624</v>
      </c>
      <c r="G18" s="185" t="s">
        <v>42</v>
      </c>
      <c r="H18" s="99"/>
      <c r="I18" s="134" t="s">
        <v>202</v>
      </c>
      <c r="J18" s="113"/>
      <c r="L18" s="24"/>
      <c r="M18" s="24"/>
      <c r="N18" s="37"/>
      <c r="O18" s="24"/>
    </row>
    <row r="19" spans="1:15" ht="15.75" customHeight="1" thickBot="1">
      <c r="A19" s="26">
        <v>27</v>
      </c>
      <c r="B19" s="144" t="s">
        <v>200</v>
      </c>
      <c r="C19" s="136" t="s">
        <v>111</v>
      </c>
      <c r="D19" s="136" t="s">
        <v>110</v>
      </c>
      <c r="E19" s="103"/>
      <c r="F19" s="182">
        <v>36845</v>
      </c>
      <c r="G19" s="185" t="s">
        <v>42</v>
      </c>
      <c r="H19" s="29"/>
      <c r="I19" s="134" t="s">
        <v>202</v>
      </c>
      <c r="J19" s="113"/>
      <c r="L19" s="24"/>
      <c r="M19" s="24"/>
      <c r="N19" s="37"/>
      <c r="O19" s="24"/>
    </row>
    <row r="20" spans="1:15" ht="15.75" customHeight="1" thickBot="1">
      <c r="A20" s="26">
        <v>28</v>
      </c>
      <c r="B20" s="144" t="s">
        <v>201</v>
      </c>
      <c r="C20" s="136" t="s">
        <v>111</v>
      </c>
      <c r="D20" s="136" t="s">
        <v>110</v>
      </c>
      <c r="E20" s="103"/>
      <c r="F20" s="182">
        <v>36534</v>
      </c>
      <c r="G20" s="185" t="s">
        <v>42</v>
      </c>
      <c r="H20" s="29"/>
      <c r="I20" s="134" t="s">
        <v>202</v>
      </c>
      <c r="J20" s="113"/>
      <c r="L20" s="24"/>
      <c r="M20" s="24"/>
      <c r="N20" s="37"/>
      <c r="O20" s="24"/>
    </row>
    <row r="21" spans="1:15" ht="15.75" customHeight="1" thickBot="1">
      <c r="A21" s="31">
        <v>29</v>
      </c>
      <c r="B21" s="168"/>
      <c r="C21" s="96"/>
      <c r="D21" s="96"/>
      <c r="E21" s="109"/>
      <c r="F21" s="100"/>
      <c r="G21" s="33"/>
      <c r="H21" s="33"/>
      <c r="I21" s="122"/>
      <c r="J21" s="113"/>
      <c r="L21" s="24"/>
      <c r="M21" s="24"/>
      <c r="N21" s="37"/>
      <c r="O21" s="24"/>
    </row>
    <row r="22" spans="1:15" ht="15.75" customHeight="1" thickBot="1">
      <c r="A22" s="18">
        <v>30</v>
      </c>
      <c r="B22" s="169"/>
      <c r="C22" s="136" t="s">
        <v>133</v>
      </c>
      <c r="D22" s="136" t="s">
        <v>132</v>
      </c>
      <c r="E22" s="20"/>
      <c r="F22" s="106"/>
      <c r="G22" s="21"/>
      <c r="H22" s="21"/>
      <c r="I22" s="122"/>
      <c r="J22" s="113"/>
      <c r="L22" s="24"/>
      <c r="M22" s="24"/>
      <c r="N22" s="37"/>
      <c r="O22" s="24"/>
    </row>
    <row r="23" spans="1:15" ht="15.75" customHeight="1" thickBot="1">
      <c r="A23" s="26">
        <v>31</v>
      </c>
      <c r="B23" s="140" t="s">
        <v>209</v>
      </c>
      <c r="C23" s="136" t="s">
        <v>133</v>
      </c>
      <c r="D23" s="136" t="s">
        <v>132</v>
      </c>
      <c r="E23" s="28"/>
      <c r="F23" s="138"/>
      <c r="G23" s="140" t="s">
        <v>42</v>
      </c>
      <c r="H23" s="99"/>
      <c r="I23" s="140"/>
      <c r="J23" s="113"/>
      <c r="L23" s="24"/>
      <c r="M23" s="24"/>
      <c r="N23" s="37"/>
      <c r="O23" s="24"/>
    </row>
    <row r="24" spans="1:15" ht="15.75" customHeight="1" thickBot="1">
      <c r="A24" s="26">
        <v>32</v>
      </c>
      <c r="B24" s="137" t="s">
        <v>210</v>
      </c>
      <c r="C24" s="136" t="s">
        <v>133</v>
      </c>
      <c r="D24" s="136" t="s">
        <v>132</v>
      </c>
      <c r="E24" s="28"/>
      <c r="F24" s="139"/>
      <c r="G24" s="137" t="s">
        <v>42</v>
      </c>
      <c r="H24" s="99"/>
      <c r="I24" s="137"/>
      <c r="J24" s="113"/>
      <c r="L24" s="24"/>
      <c r="M24" s="24"/>
      <c r="N24" s="37"/>
      <c r="O24" s="24"/>
    </row>
    <row r="25" spans="1:15" ht="15.75" customHeight="1" thickBot="1">
      <c r="A25" s="26">
        <v>33</v>
      </c>
      <c r="B25" s="137" t="s">
        <v>211</v>
      </c>
      <c r="C25" s="136" t="s">
        <v>133</v>
      </c>
      <c r="D25" s="136" t="s">
        <v>132</v>
      </c>
      <c r="E25" s="103"/>
      <c r="F25" s="139"/>
      <c r="G25" s="137" t="s">
        <v>42</v>
      </c>
      <c r="H25" s="99"/>
      <c r="I25" s="137"/>
      <c r="J25" s="113"/>
      <c r="L25" s="24"/>
      <c r="M25" s="24"/>
      <c r="N25" s="37"/>
      <c r="O25" s="24"/>
    </row>
    <row r="26" spans="1:15" ht="15.75" customHeight="1" thickBot="1">
      <c r="A26" s="26">
        <v>34</v>
      </c>
      <c r="B26" s="137" t="s">
        <v>212</v>
      </c>
      <c r="C26" s="136" t="s">
        <v>133</v>
      </c>
      <c r="D26" s="136" t="s">
        <v>132</v>
      </c>
      <c r="E26" s="103"/>
      <c r="F26" s="139"/>
      <c r="G26" s="137" t="s">
        <v>42</v>
      </c>
      <c r="H26" s="99"/>
      <c r="I26" s="137"/>
      <c r="J26" s="113"/>
      <c r="L26" s="24"/>
      <c r="M26" s="24"/>
      <c r="N26" s="37"/>
      <c r="O26" s="24"/>
    </row>
    <row r="27" spans="1:15" ht="15.75" customHeight="1" thickBot="1">
      <c r="A27" s="26">
        <v>35</v>
      </c>
      <c r="B27" s="137" t="s">
        <v>180</v>
      </c>
      <c r="C27" s="136" t="s">
        <v>133</v>
      </c>
      <c r="D27" s="136" t="s">
        <v>132</v>
      </c>
      <c r="E27" s="103"/>
      <c r="F27" s="139"/>
      <c r="G27" s="137" t="s">
        <v>42</v>
      </c>
      <c r="H27" s="99"/>
      <c r="I27" s="137"/>
      <c r="J27" s="113"/>
      <c r="L27" s="24"/>
      <c r="M27" s="24"/>
      <c r="N27" s="37"/>
      <c r="O27" s="24"/>
    </row>
    <row r="28" spans="1:15" ht="15.75" customHeight="1" thickBot="1">
      <c r="A28" s="26">
        <v>36</v>
      </c>
      <c r="B28" s="137"/>
      <c r="C28" s="136" t="s">
        <v>133</v>
      </c>
      <c r="D28" s="136" t="s">
        <v>132</v>
      </c>
      <c r="E28" s="103"/>
      <c r="F28" s="139"/>
      <c r="G28" s="137"/>
      <c r="H28" s="99"/>
      <c r="I28" s="137"/>
      <c r="J28" s="113"/>
      <c r="L28" s="24"/>
      <c r="M28" s="24"/>
      <c r="N28" s="37"/>
      <c r="O28" s="24"/>
    </row>
    <row r="29" spans="1:15" ht="15.75" customHeight="1" thickBot="1">
      <c r="A29" s="26">
        <v>37</v>
      </c>
      <c r="B29" s="171"/>
      <c r="C29" s="136" t="s">
        <v>133</v>
      </c>
      <c r="D29" s="136" t="s">
        <v>132</v>
      </c>
      <c r="E29" s="103"/>
      <c r="F29" s="101"/>
      <c r="G29" s="29"/>
      <c r="H29" s="29"/>
      <c r="I29" s="122"/>
      <c r="J29" s="113"/>
      <c r="L29" s="24"/>
      <c r="M29" s="24"/>
      <c r="N29" s="37"/>
      <c r="O29" s="24"/>
    </row>
    <row r="30" spans="1:15" ht="15.75" customHeight="1" thickBot="1">
      <c r="A30" s="26">
        <v>38</v>
      </c>
      <c r="B30" s="171"/>
      <c r="C30" s="96"/>
      <c r="D30" s="96"/>
      <c r="E30" s="103"/>
      <c r="F30" s="101"/>
      <c r="G30" s="29"/>
      <c r="H30" s="29"/>
      <c r="I30" s="122"/>
      <c r="J30" s="113"/>
      <c r="L30" s="24"/>
      <c r="M30" s="24"/>
      <c r="N30" s="37"/>
      <c r="O30" s="24"/>
    </row>
    <row r="31" spans="1:15" ht="15.75" customHeight="1" thickBot="1">
      <c r="A31" s="31">
        <v>39</v>
      </c>
      <c r="B31" s="168"/>
      <c r="C31" s="96"/>
      <c r="D31" s="96"/>
      <c r="E31" s="109"/>
      <c r="F31" s="101"/>
      <c r="G31" s="33"/>
      <c r="H31" s="33"/>
      <c r="I31" s="122"/>
      <c r="J31" s="113"/>
      <c r="L31" s="24"/>
      <c r="M31" s="24"/>
      <c r="N31" s="37"/>
      <c r="O31" s="24"/>
    </row>
    <row r="32" spans="1:15" ht="15.75" customHeight="1" thickBot="1">
      <c r="A32" s="18">
        <v>40</v>
      </c>
      <c r="B32" s="169"/>
      <c r="C32" s="136" t="s">
        <v>131</v>
      </c>
      <c r="D32" s="136" t="s">
        <v>131</v>
      </c>
      <c r="E32" s="20"/>
      <c r="F32" s="178"/>
      <c r="G32" s="21"/>
      <c r="H32" s="21"/>
      <c r="I32" s="70"/>
      <c r="J32" s="113"/>
      <c r="L32" s="24"/>
      <c r="M32" s="24"/>
      <c r="N32" s="37"/>
      <c r="O32" s="24"/>
    </row>
    <row r="33" spans="1:15" ht="15.75" customHeight="1" thickBot="1">
      <c r="A33" s="179">
        <v>41</v>
      </c>
      <c r="B33" s="140" t="s">
        <v>189</v>
      </c>
      <c r="C33" s="136" t="s">
        <v>131</v>
      </c>
      <c r="D33" s="136" t="s">
        <v>131</v>
      </c>
      <c r="E33" s="28"/>
      <c r="F33" s="139">
        <v>35862</v>
      </c>
      <c r="G33" s="140" t="s">
        <v>42</v>
      </c>
      <c r="H33" s="99"/>
      <c r="I33" s="140"/>
      <c r="J33" s="113"/>
      <c r="L33" s="24"/>
      <c r="M33" s="24"/>
      <c r="N33" s="37"/>
      <c r="O33" s="24"/>
    </row>
    <row r="34" spans="1:14" ht="15.75" customHeight="1" thickBot="1">
      <c r="A34" s="180">
        <v>42</v>
      </c>
      <c r="B34" s="137" t="s">
        <v>190</v>
      </c>
      <c r="C34" s="136" t="s">
        <v>131</v>
      </c>
      <c r="D34" s="136" t="s">
        <v>131</v>
      </c>
      <c r="E34" s="28"/>
      <c r="F34" s="139">
        <v>35937</v>
      </c>
      <c r="G34" s="137" t="s">
        <v>42</v>
      </c>
      <c r="H34" s="99"/>
      <c r="I34" s="137"/>
      <c r="J34" s="113"/>
      <c r="N34" s="37"/>
    </row>
    <row r="35" spans="1:14" ht="15.75" customHeight="1" thickBot="1">
      <c r="A35" s="180">
        <v>43</v>
      </c>
      <c r="B35" s="137" t="s">
        <v>191</v>
      </c>
      <c r="C35" s="136" t="s">
        <v>131</v>
      </c>
      <c r="D35" s="136" t="s">
        <v>131</v>
      </c>
      <c r="E35" s="103"/>
      <c r="F35" s="139">
        <v>35809</v>
      </c>
      <c r="G35" s="137" t="s">
        <v>42</v>
      </c>
      <c r="H35" s="29"/>
      <c r="I35" s="137"/>
      <c r="J35" s="113"/>
      <c r="N35" s="37"/>
    </row>
    <row r="36" spans="1:14" ht="15.75" customHeight="1" thickBot="1">
      <c r="A36" s="180">
        <v>44</v>
      </c>
      <c r="B36" s="137" t="s">
        <v>192</v>
      </c>
      <c r="C36" s="136" t="s">
        <v>131</v>
      </c>
      <c r="D36" s="136" t="s">
        <v>131</v>
      </c>
      <c r="E36" s="103"/>
      <c r="F36" s="139">
        <v>36413</v>
      </c>
      <c r="G36" s="137" t="s">
        <v>42</v>
      </c>
      <c r="H36" s="29"/>
      <c r="I36" s="137"/>
      <c r="J36" s="113"/>
      <c r="N36" s="37"/>
    </row>
    <row r="37" spans="1:14" ht="15.75" customHeight="1" thickBot="1">
      <c r="A37" s="180">
        <v>45</v>
      </c>
      <c r="B37" s="137" t="s">
        <v>193</v>
      </c>
      <c r="C37" s="136" t="s">
        <v>131</v>
      </c>
      <c r="D37" s="136" t="s">
        <v>131</v>
      </c>
      <c r="E37" s="103"/>
      <c r="F37" s="139">
        <v>36092</v>
      </c>
      <c r="G37" s="137" t="s">
        <v>42</v>
      </c>
      <c r="H37" s="99"/>
      <c r="I37" s="137"/>
      <c r="J37" s="113"/>
      <c r="N37" s="37"/>
    </row>
    <row r="38" spans="1:14" ht="15.75" customHeight="1" thickBot="1">
      <c r="A38" s="180">
        <v>46</v>
      </c>
      <c r="B38" s="137" t="s">
        <v>194</v>
      </c>
      <c r="C38" s="136" t="s">
        <v>131</v>
      </c>
      <c r="D38" s="136" t="s">
        <v>131</v>
      </c>
      <c r="E38" s="103"/>
      <c r="F38" s="139">
        <v>35953</v>
      </c>
      <c r="G38" s="137" t="s">
        <v>42</v>
      </c>
      <c r="H38" s="99"/>
      <c r="I38" s="137"/>
      <c r="J38" s="113"/>
      <c r="N38" s="37"/>
    </row>
    <row r="39" spans="1:14" ht="15.75" customHeight="1">
      <c r="A39" s="180">
        <v>47</v>
      </c>
      <c r="B39" s="176" t="s">
        <v>195</v>
      </c>
      <c r="C39" s="136" t="s">
        <v>131</v>
      </c>
      <c r="D39" s="136" t="s">
        <v>131</v>
      </c>
      <c r="E39" s="103"/>
      <c r="F39" s="100">
        <v>36106</v>
      </c>
      <c r="G39" s="177" t="s">
        <v>42</v>
      </c>
      <c r="H39" s="29"/>
      <c r="I39" s="71"/>
      <c r="J39" s="113"/>
      <c r="N39" s="37"/>
    </row>
    <row r="40" spans="1:14" ht="15.75" customHeight="1">
      <c r="A40" s="26">
        <v>48</v>
      </c>
      <c r="B40" s="171"/>
      <c r="C40" s="27"/>
      <c r="D40" s="27"/>
      <c r="E40" s="103"/>
      <c r="F40" s="100"/>
      <c r="G40" s="29"/>
      <c r="H40" s="29"/>
      <c r="I40" s="71"/>
      <c r="J40" s="113"/>
      <c r="N40" s="37"/>
    </row>
    <row r="41" spans="1:10" ht="15.75" customHeight="1" thickBot="1">
      <c r="A41" s="31">
        <v>49</v>
      </c>
      <c r="B41" s="168"/>
      <c r="C41" s="32"/>
      <c r="D41" s="32"/>
      <c r="E41" s="109"/>
      <c r="F41" s="102"/>
      <c r="G41" s="33"/>
      <c r="H41" s="33"/>
      <c r="I41" s="80"/>
      <c r="J41" s="113"/>
    </row>
    <row r="42" spans="1:10" ht="15.75" customHeight="1" thickBot="1">
      <c r="A42" s="18">
        <v>50</v>
      </c>
      <c r="B42" s="169"/>
      <c r="C42" s="136" t="s">
        <v>132</v>
      </c>
      <c r="D42" s="136" t="s">
        <v>132</v>
      </c>
      <c r="E42" s="20"/>
      <c r="F42" s="106"/>
      <c r="G42" s="21"/>
      <c r="H42" s="21"/>
      <c r="I42" s="71"/>
      <c r="J42" s="113"/>
    </row>
    <row r="43" spans="1:10" ht="15.75" customHeight="1" thickBot="1">
      <c r="A43" s="26">
        <v>51</v>
      </c>
      <c r="B43" s="140" t="s">
        <v>152</v>
      </c>
      <c r="C43" s="136" t="s">
        <v>132</v>
      </c>
      <c r="D43" s="136" t="s">
        <v>132</v>
      </c>
      <c r="E43" s="28"/>
      <c r="F43" s="138">
        <v>36030</v>
      </c>
      <c r="G43" s="140" t="s">
        <v>43</v>
      </c>
      <c r="H43" s="99"/>
      <c r="I43" s="140"/>
      <c r="J43" s="113"/>
    </row>
    <row r="44" spans="1:10" ht="15.75" customHeight="1" thickBot="1">
      <c r="A44" s="26">
        <v>52</v>
      </c>
      <c r="B44" s="137" t="s">
        <v>178</v>
      </c>
      <c r="C44" s="136" t="s">
        <v>132</v>
      </c>
      <c r="D44" s="136" t="s">
        <v>132</v>
      </c>
      <c r="E44" s="28"/>
      <c r="F44" s="139">
        <v>36908</v>
      </c>
      <c r="G44" s="139" t="s">
        <v>42</v>
      </c>
      <c r="H44" s="99"/>
      <c r="I44" s="137"/>
      <c r="J44" s="113"/>
    </row>
    <row r="45" spans="1:10" ht="15.75" customHeight="1" thickBot="1">
      <c r="A45" s="26">
        <v>53</v>
      </c>
      <c r="B45" s="137" t="s">
        <v>179</v>
      </c>
      <c r="C45" s="136" t="s">
        <v>132</v>
      </c>
      <c r="D45" s="136" t="s">
        <v>132</v>
      </c>
      <c r="E45" s="28"/>
      <c r="F45" s="139">
        <v>36453</v>
      </c>
      <c r="G45" s="137" t="s">
        <v>44</v>
      </c>
      <c r="H45" s="99"/>
      <c r="I45" s="137"/>
      <c r="J45" s="113"/>
    </row>
    <row r="46" spans="1:10" ht="15.75" customHeight="1" thickBot="1">
      <c r="A46" s="26">
        <v>54</v>
      </c>
      <c r="B46" s="137" t="s">
        <v>153</v>
      </c>
      <c r="C46" s="136" t="s">
        <v>132</v>
      </c>
      <c r="D46" s="136" t="s">
        <v>132</v>
      </c>
      <c r="E46" s="28"/>
      <c r="F46" s="139">
        <v>36278</v>
      </c>
      <c r="G46" s="137" t="s">
        <v>43</v>
      </c>
      <c r="H46" s="99"/>
      <c r="I46" s="137"/>
      <c r="J46" s="113"/>
    </row>
    <row r="47" spans="1:10" ht="15.75" customHeight="1" thickBot="1">
      <c r="A47" s="26">
        <v>55</v>
      </c>
      <c r="B47" s="137" t="s">
        <v>154</v>
      </c>
      <c r="C47" s="136" t="s">
        <v>132</v>
      </c>
      <c r="D47" s="136" t="s">
        <v>132</v>
      </c>
      <c r="E47" s="103"/>
      <c r="F47" s="139">
        <v>35869</v>
      </c>
      <c r="G47" s="137" t="s">
        <v>43</v>
      </c>
      <c r="H47" s="99"/>
      <c r="I47" s="137"/>
      <c r="J47" s="113"/>
    </row>
    <row r="48" spans="1:10" ht="15.75" customHeight="1" thickBot="1">
      <c r="A48" s="26">
        <v>56</v>
      </c>
      <c r="B48" s="137" t="s">
        <v>155</v>
      </c>
      <c r="C48" s="136" t="s">
        <v>132</v>
      </c>
      <c r="D48" s="136" t="s">
        <v>132</v>
      </c>
      <c r="E48" s="103"/>
      <c r="F48" s="139">
        <v>35486</v>
      </c>
      <c r="G48" s="137" t="s">
        <v>43</v>
      </c>
      <c r="H48" s="99"/>
      <c r="I48" s="137"/>
      <c r="J48" s="113"/>
    </row>
    <row r="49" spans="1:10" ht="15.75" customHeight="1">
      <c r="A49" s="26">
        <v>57</v>
      </c>
      <c r="B49" s="176" t="s">
        <v>180</v>
      </c>
      <c r="C49" s="136" t="s">
        <v>132</v>
      </c>
      <c r="D49" s="136" t="s">
        <v>132</v>
      </c>
      <c r="E49" s="103"/>
      <c r="F49" s="100">
        <v>35946</v>
      </c>
      <c r="G49" s="177" t="s">
        <v>43</v>
      </c>
      <c r="H49" s="29"/>
      <c r="I49" s="71"/>
      <c r="J49" s="113"/>
    </row>
    <row r="50" spans="1:10" ht="15.75" customHeight="1" thickBot="1">
      <c r="A50" s="26">
        <v>58</v>
      </c>
      <c r="B50" s="171"/>
      <c r="C50" s="136" t="s">
        <v>132</v>
      </c>
      <c r="D50" s="136" t="s">
        <v>132</v>
      </c>
      <c r="E50" s="103"/>
      <c r="F50" s="100"/>
      <c r="G50" s="29"/>
      <c r="H50" s="29"/>
      <c r="I50" s="71"/>
      <c r="J50" s="113"/>
    </row>
    <row r="51" spans="1:10" ht="15.75" customHeight="1" thickBot="1">
      <c r="A51" s="31">
        <v>59</v>
      </c>
      <c r="B51" s="168"/>
      <c r="C51" s="96"/>
      <c r="D51" s="96"/>
      <c r="E51" s="109"/>
      <c r="F51" s="102"/>
      <c r="G51" s="33"/>
      <c r="H51" s="33"/>
      <c r="I51" s="72"/>
      <c r="J51" s="113"/>
    </row>
    <row r="52" spans="1:10" ht="15.75" customHeight="1" thickBot="1">
      <c r="A52" s="18">
        <v>60</v>
      </c>
      <c r="B52" s="169"/>
      <c r="C52" s="136" t="s">
        <v>140</v>
      </c>
      <c r="D52" s="96" t="s">
        <v>141</v>
      </c>
      <c r="E52" s="20"/>
      <c r="F52" s="106"/>
      <c r="G52" s="21"/>
      <c r="H52" s="21"/>
      <c r="I52" s="70"/>
      <c r="J52" s="113"/>
    </row>
    <row r="53" spans="1:10" ht="15.75" customHeight="1" thickBot="1">
      <c r="A53" s="26">
        <v>61</v>
      </c>
      <c r="B53" s="140" t="s">
        <v>134</v>
      </c>
      <c r="C53" s="136" t="s">
        <v>140</v>
      </c>
      <c r="D53" s="96" t="s">
        <v>141</v>
      </c>
      <c r="E53" s="28"/>
      <c r="F53" s="138">
        <v>35654</v>
      </c>
      <c r="G53" s="134" t="s">
        <v>44</v>
      </c>
      <c r="H53" s="99"/>
      <c r="I53" s="142" t="s">
        <v>188</v>
      </c>
      <c r="J53" s="113"/>
    </row>
    <row r="54" spans="1:10" ht="15.75" customHeight="1" thickBot="1">
      <c r="A54" s="26">
        <v>62</v>
      </c>
      <c r="B54" s="137" t="s">
        <v>135</v>
      </c>
      <c r="C54" s="136" t="s">
        <v>140</v>
      </c>
      <c r="D54" s="96" t="s">
        <v>141</v>
      </c>
      <c r="E54" s="28"/>
      <c r="F54" s="139">
        <v>36077</v>
      </c>
      <c r="G54" s="135" t="s">
        <v>44</v>
      </c>
      <c r="H54" s="99"/>
      <c r="I54" s="142" t="s">
        <v>188</v>
      </c>
      <c r="J54" s="113"/>
    </row>
    <row r="55" spans="1:10" ht="15.75" customHeight="1" thickBot="1">
      <c r="A55" s="26">
        <v>63</v>
      </c>
      <c r="B55" s="137" t="s">
        <v>136</v>
      </c>
      <c r="C55" s="136" t="s">
        <v>140</v>
      </c>
      <c r="D55" s="96" t="s">
        <v>141</v>
      </c>
      <c r="E55" s="103"/>
      <c r="F55" s="139">
        <v>35962</v>
      </c>
      <c r="G55" s="135" t="s">
        <v>44</v>
      </c>
      <c r="H55" s="99"/>
      <c r="I55" s="142" t="s">
        <v>188</v>
      </c>
      <c r="J55" s="113"/>
    </row>
    <row r="56" spans="1:10" ht="15.75" customHeight="1" thickBot="1">
      <c r="A56" s="26">
        <v>64</v>
      </c>
      <c r="B56" s="137" t="s">
        <v>137</v>
      </c>
      <c r="C56" s="136" t="s">
        <v>140</v>
      </c>
      <c r="D56" s="96" t="s">
        <v>141</v>
      </c>
      <c r="E56" s="103"/>
      <c r="F56" s="139">
        <v>35829</v>
      </c>
      <c r="G56" s="135" t="s">
        <v>44</v>
      </c>
      <c r="H56" s="99"/>
      <c r="I56" s="142" t="s">
        <v>188</v>
      </c>
      <c r="J56" s="113"/>
    </row>
    <row r="57" spans="1:10" ht="15.75" customHeight="1" thickBot="1">
      <c r="A57" s="26">
        <v>65</v>
      </c>
      <c r="B57" s="137" t="s">
        <v>138</v>
      </c>
      <c r="C57" s="136" t="s">
        <v>140</v>
      </c>
      <c r="D57" s="96" t="s">
        <v>141</v>
      </c>
      <c r="E57" s="103"/>
      <c r="F57" s="139">
        <v>35618</v>
      </c>
      <c r="G57" s="135" t="s">
        <v>44</v>
      </c>
      <c r="H57" s="99"/>
      <c r="I57" s="142" t="s">
        <v>188</v>
      </c>
      <c r="J57" s="113"/>
    </row>
    <row r="58" spans="1:10" ht="15.75" customHeight="1" thickBot="1">
      <c r="A58" s="26">
        <v>66</v>
      </c>
      <c r="B58" s="137" t="s">
        <v>186</v>
      </c>
      <c r="C58" s="136" t="s">
        <v>140</v>
      </c>
      <c r="D58" s="96" t="s">
        <v>141</v>
      </c>
      <c r="E58" s="103"/>
      <c r="F58" s="139">
        <v>36746</v>
      </c>
      <c r="G58" s="135" t="s">
        <v>42</v>
      </c>
      <c r="H58" s="99"/>
      <c r="I58" s="142" t="s">
        <v>188</v>
      </c>
      <c r="J58" s="113"/>
    </row>
    <row r="59" spans="1:10" ht="15.75" customHeight="1" thickBot="1">
      <c r="A59" s="26">
        <v>67</v>
      </c>
      <c r="B59" s="137" t="s">
        <v>139</v>
      </c>
      <c r="C59" s="136" t="s">
        <v>140</v>
      </c>
      <c r="D59" s="96" t="s">
        <v>141</v>
      </c>
      <c r="E59" s="103"/>
      <c r="F59" s="139">
        <v>35657</v>
      </c>
      <c r="G59" s="135" t="s">
        <v>44</v>
      </c>
      <c r="H59" s="99"/>
      <c r="I59" s="142" t="s">
        <v>188</v>
      </c>
      <c r="J59" s="113"/>
    </row>
    <row r="60" spans="1:10" ht="15.75" customHeight="1" thickBot="1">
      <c r="A60" s="26">
        <v>68</v>
      </c>
      <c r="B60" s="176" t="s">
        <v>187</v>
      </c>
      <c r="C60" s="136" t="s">
        <v>140</v>
      </c>
      <c r="D60" s="96" t="s">
        <v>141</v>
      </c>
      <c r="E60" s="103"/>
      <c r="F60" s="100">
        <v>36648</v>
      </c>
      <c r="G60" s="177" t="s">
        <v>42</v>
      </c>
      <c r="H60" s="29"/>
      <c r="I60" s="142" t="s">
        <v>188</v>
      </c>
      <c r="J60" s="113"/>
    </row>
    <row r="61" spans="1:10" ht="15.75" customHeight="1" thickBot="1">
      <c r="A61" s="31">
        <v>69</v>
      </c>
      <c r="B61" s="168"/>
      <c r="C61" s="96"/>
      <c r="D61" s="96"/>
      <c r="E61" s="109"/>
      <c r="F61" s="102"/>
      <c r="G61" s="33"/>
      <c r="H61" s="33"/>
      <c r="I61" s="112"/>
      <c r="J61" s="113"/>
    </row>
    <row r="62" spans="1:10" ht="15.75" customHeight="1" thickBot="1">
      <c r="A62" s="18">
        <v>70</v>
      </c>
      <c r="B62" s="169"/>
      <c r="C62" s="136" t="s">
        <v>116</v>
      </c>
      <c r="D62" s="136" t="s">
        <v>116</v>
      </c>
      <c r="E62" s="20"/>
      <c r="F62" s="106"/>
      <c r="G62" s="21"/>
      <c r="H62" s="21"/>
      <c r="I62" s="70"/>
      <c r="J62" s="113"/>
    </row>
    <row r="63" spans="1:10" ht="15.75" customHeight="1" thickBot="1">
      <c r="A63" s="26">
        <v>71</v>
      </c>
      <c r="B63" s="140" t="s">
        <v>181</v>
      </c>
      <c r="C63" s="136" t="s">
        <v>116</v>
      </c>
      <c r="D63" s="136" t="s">
        <v>116</v>
      </c>
      <c r="E63" s="28"/>
      <c r="F63" s="138">
        <v>35608</v>
      </c>
      <c r="G63" s="140" t="s">
        <v>42</v>
      </c>
      <c r="H63" s="99"/>
      <c r="I63" s="140"/>
      <c r="J63" s="113"/>
    </row>
    <row r="64" spans="1:10" ht="15.75" customHeight="1" thickBot="1">
      <c r="A64" s="26">
        <v>72</v>
      </c>
      <c r="B64" s="137" t="s">
        <v>182</v>
      </c>
      <c r="C64" s="136" t="s">
        <v>116</v>
      </c>
      <c r="D64" s="136" t="s">
        <v>116</v>
      </c>
      <c r="E64" s="28"/>
      <c r="F64" s="139">
        <v>36112</v>
      </c>
      <c r="G64" s="137" t="s">
        <v>42</v>
      </c>
      <c r="H64" s="99"/>
      <c r="I64" s="141"/>
      <c r="J64" s="113"/>
    </row>
    <row r="65" spans="1:10" ht="15.75" customHeight="1" thickBot="1">
      <c r="A65" s="26">
        <v>73</v>
      </c>
      <c r="B65" s="137" t="s">
        <v>183</v>
      </c>
      <c r="C65" s="136" t="s">
        <v>116</v>
      </c>
      <c r="D65" s="136" t="s">
        <v>116</v>
      </c>
      <c r="E65" s="103"/>
      <c r="F65" s="139">
        <v>36305</v>
      </c>
      <c r="G65" s="137" t="s">
        <v>42</v>
      </c>
      <c r="H65" s="99"/>
      <c r="I65" s="141"/>
      <c r="J65" s="113"/>
    </row>
    <row r="66" spans="1:10" ht="15.75" customHeight="1" thickBot="1">
      <c r="A66" s="26">
        <v>74</v>
      </c>
      <c r="B66" s="137" t="s">
        <v>117</v>
      </c>
      <c r="C66" s="136" t="s">
        <v>116</v>
      </c>
      <c r="D66" s="136" t="s">
        <v>116</v>
      </c>
      <c r="E66" s="103"/>
      <c r="F66" s="139">
        <v>35737</v>
      </c>
      <c r="G66" s="137" t="s">
        <v>42</v>
      </c>
      <c r="H66" s="99"/>
      <c r="I66" s="141"/>
      <c r="J66" s="113"/>
    </row>
    <row r="67" spans="1:10" ht="15.75" customHeight="1" thickBot="1">
      <c r="A67" s="26">
        <v>75</v>
      </c>
      <c r="B67" s="137" t="s">
        <v>118</v>
      </c>
      <c r="C67" s="136" t="s">
        <v>116</v>
      </c>
      <c r="D67" s="136" t="s">
        <v>116</v>
      </c>
      <c r="E67" s="103"/>
      <c r="F67" s="139">
        <v>35607</v>
      </c>
      <c r="G67" s="137" t="s">
        <v>42</v>
      </c>
      <c r="H67" s="99"/>
      <c r="I67" s="141"/>
      <c r="J67" s="113"/>
    </row>
    <row r="68" spans="1:10" ht="15.75" customHeight="1" thickBot="1">
      <c r="A68" s="26">
        <v>76</v>
      </c>
      <c r="B68" s="137" t="s">
        <v>184</v>
      </c>
      <c r="C68" s="136" t="s">
        <v>116</v>
      </c>
      <c r="D68" s="136" t="s">
        <v>116</v>
      </c>
      <c r="E68" s="103"/>
      <c r="F68" s="139">
        <v>36128</v>
      </c>
      <c r="G68" s="137" t="s">
        <v>42</v>
      </c>
      <c r="H68" s="99"/>
      <c r="I68" s="141"/>
      <c r="J68" s="113"/>
    </row>
    <row r="69" spans="1:10" ht="15.75" customHeight="1" thickBot="1">
      <c r="A69" s="26">
        <v>77</v>
      </c>
      <c r="B69" s="137" t="s">
        <v>185</v>
      </c>
      <c r="C69" s="136" t="s">
        <v>116</v>
      </c>
      <c r="D69" s="136" t="s">
        <v>116</v>
      </c>
      <c r="E69" s="103"/>
      <c r="F69" s="139">
        <v>36711</v>
      </c>
      <c r="G69" s="137" t="s">
        <v>42</v>
      </c>
      <c r="H69" s="99"/>
      <c r="I69" s="141"/>
      <c r="J69" s="113"/>
    </row>
    <row r="70" spans="1:10" ht="15.75" customHeight="1" thickBot="1">
      <c r="A70" s="26">
        <v>78</v>
      </c>
      <c r="B70" s="137" t="s">
        <v>119</v>
      </c>
      <c r="C70" s="136" t="s">
        <v>116</v>
      </c>
      <c r="D70" s="136" t="s">
        <v>116</v>
      </c>
      <c r="E70" s="103"/>
      <c r="F70" s="139"/>
      <c r="G70" s="137"/>
      <c r="H70" s="99"/>
      <c r="I70" s="137"/>
      <c r="J70" s="113"/>
    </row>
    <row r="71" spans="1:10" ht="15.75" customHeight="1" thickBot="1">
      <c r="A71" s="31">
        <v>79</v>
      </c>
      <c r="B71" s="168"/>
      <c r="C71" s="96"/>
      <c r="D71" s="96"/>
      <c r="E71" s="109"/>
      <c r="F71" s="102"/>
      <c r="G71" s="114"/>
      <c r="H71" s="99"/>
      <c r="I71" s="112"/>
      <c r="J71" s="113"/>
    </row>
    <row r="72" spans="1:10" ht="15.75" customHeight="1" thickBot="1">
      <c r="A72" s="18">
        <v>80</v>
      </c>
      <c r="B72" s="169"/>
      <c r="C72" s="136" t="s">
        <v>124</v>
      </c>
      <c r="D72" s="136" t="s">
        <v>124</v>
      </c>
      <c r="E72" s="20"/>
      <c r="F72" s="106"/>
      <c r="G72" s="21"/>
      <c r="H72" s="21"/>
      <c r="I72" s="70"/>
      <c r="J72" s="113"/>
    </row>
    <row r="73" spans="1:10" ht="15.75" customHeight="1" thickBot="1">
      <c r="A73" s="26">
        <v>81</v>
      </c>
      <c r="B73" s="172" t="s">
        <v>120</v>
      </c>
      <c r="C73" s="136" t="s">
        <v>124</v>
      </c>
      <c r="D73" s="136" t="s">
        <v>124</v>
      </c>
      <c r="E73" s="28"/>
      <c r="F73" s="142"/>
      <c r="G73" s="143"/>
      <c r="H73" s="99"/>
      <c r="I73" s="142"/>
      <c r="J73" s="113"/>
    </row>
    <row r="74" spans="1:10" ht="15.75" customHeight="1" thickBot="1">
      <c r="A74" s="26">
        <v>82</v>
      </c>
      <c r="B74" s="173" t="s">
        <v>148</v>
      </c>
      <c r="C74" s="136" t="s">
        <v>124</v>
      </c>
      <c r="D74" s="136" t="s">
        <v>124</v>
      </c>
      <c r="E74" s="28"/>
      <c r="F74" s="157"/>
      <c r="G74" s="144"/>
      <c r="H74" s="99"/>
      <c r="I74" s="141"/>
      <c r="J74" s="113"/>
    </row>
    <row r="75" spans="1:10" ht="15.75" customHeight="1" thickBot="1">
      <c r="A75" s="26">
        <v>83</v>
      </c>
      <c r="B75" s="173" t="s">
        <v>149</v>
      </c>
      <c r="C75" s="136" t="s">
        <v>124</v>
      </c>
      <c r="D75" s="136" t="s">
        <v>124</v>
      </c>
      <c r="E75" s="103"/>
      <c r="F75" s="157"/>
      <c r="G75" s="144"/>
      <c r="H75" s="99"/>
      <c r="I75" s="141"/>
      <c r="J75" s="113"/>
    </row>
    <row r="76" spans="1:10" ht="15.75" customHeight="1" thickBot="1">
      <c r="A76" s="26">
        <v>84</v>
      </c>
      <c r="B76" s="173" t="s">
        <v>121</v>
      </c>
      <c r="C76" s="136" t="s">
        <v>124</v>
      </c>
      <c r="D76" s="136" t="s">
        <v>124</v>
      </c>
      <c r="E76" s="103"/>
      <c r="F76" s="141"/>
      <c r="G76" s="144"/>
      <c r="H76" s="99"/>
      <c r="I76" s="141"/>
      <c r="J76" s="113"/>
    </row>
    <row r="77" spans="1:10" ht="15.75" customHeight="1" thickBot="1">
      <c r="A77" s="26">
        <v>85</v>
      </c>
      <c r="B77" s="173" t="s">
        <v>122</v>
      </c>
      <c r="C77" s="136" t="s">
        <v>124</v>
      </c>
      <c r="D77" s="136" t="s">
        <v>124</v>
      </c>
      <c r="E77" s="103"/>
      <c r="F77" s="141"/>
      <c r="G77" s="144"/>
      <c r="H77" s="99"/>
      <c r="I77" s="141"/>
      <c r="J77" s="113"/>
    </row>
    <row r="78" spans="1:10" ht="28.5" customHeight="1" thickBot="1">
      <c r="A78" s="26">
        <v>86</v>
      </c>
      <c r="B78" s="173" t="s">
        <v>123</v>
      </c>
      <c r="C78" s="136" t="s">
        <v>124</v>
      </c>
      <c r="D78" s="136" t="s">
        <v>124</v>
      </c>
      <c r="E78" s="103"/>
      <c r="F78" s="141"/>
      <c r="G78" s="144"/>
      <c r="H78" s="99"/>
      <c r="I78" s="141"/>
      <c r="J78" s="113"/>
    </row>
    <row r="79" spans="1:10" ht="15.75" customHeight="1" thickBot="1">
      <c r="A79" s="26">
        <v>87</v>
      </c>
      <c r="B79" s="171" t="s">
        <v>150</v>
      </c>
      <c r="C79" s="136" t="s">
        <v>124</v>
      </c>
      <c r="D79" s="136" t="s">
        <v>124</v>
      </c>
      <c r="E79" s="103"/>
      <c r="F79" s="100"/>
      <c r="G79" s="144"/>
      <c r="H79" s="99"/>
      <c r="I79" s="141"/>
      <c r="J79" s="113"/>
    </row>
    <row r="80" spans="1:10" ht="15.75" customHeight="1" thickBot="1">
      <c r="A80" s="26">
        <v>88</v>
      </c>
      <c r="B80" s="171" t="s">
        <v>151</v>
      </c>
      <c r="C80" s="136" t="s">
        <v>124</v>
      </c>
      <c r="D80" s="136" t="s">
        <v>124</v>
      </c>
      <c r="E80" s="103"/>
      <c r="F80" s="100"/>
      <c r="G80" s="144"/>
      <c r="H80" s="29"/>
      <c r="I80" s="141"/>
      <c r="J80" s="113"/>
    </row>
    <row r="81" spans="1:10" ht="15.75" customHeight="1" thickBot="1">
      <c r="A81" s="31">
        <v>89</v>
      </c>
      <c r="B81" s="168"/>
      <c r="C81" s="96"/>
      <c r="D81" s="96"/>
      <c r="E81" s="109"/>
      <c r="F81" s="102"/>
      <c r="G81" s="33"/>
      <c r="H81" s="33"/>
      <c r="I81" s="112"/>
      <c r="J81" s="113"/>
    </row>
    <row r="82" spans="1:10" ht="15.75" customHeight="1" thickBot="1">
      <c r="A82" s="18">
        <v>90</v>
      </c>
      <c r="B82" s="169"/>
      <c r="C82" s="136" t="s">
        <v>142</v>
      </c>
      <c r="D82" s="136" t="s">
        <v>142</v>
      </c>
      <c r="E82" s="20"/>
      <c r="F82" s="106"/>
      <c r="G82" s="21"/>
      <c r="H82" s="21"/>
      <c r="I82" s="112"/>
      <c r="J82" s="113"/>
    </row>
    <row r="83" spans="1:10" ht="15.75" customHeight="1" thickBot="1">
      <c r="A83" s="26">
        <v>91</v>
      </c>
      <c r="B83" s="140" t="s">
        <v>144</v>
      </c>
      <c r="C83" s="136" t="s">
        <v>142</v>
      </c>
      <c r="D83" s="136" t="s">
        <v>142</v>
      </c>
      <c r="E83" s="28"/>
      <c r="F83" s="138">
        <v>35512</v>
      </c>
      <c r="G83" s="140" t="s">
        <v>43</v>
      </c>
      <c r="H83" s="99"/>
      <c r="I83" s="140" t="s">
        <v>208</v>
      </c>
      <c r="J83" s="113"/>
    </row>
    <row r="84" spans="1:10" ht="15.75" customHeight="1" thickBot="1">
      <c r="A84" s="26">
        <v>92</v>
      </c>
      <c r="B84" s="137" t="s">
        <v>203</v>
      </c>
      <c r="C84" s="136" t="s">
        <v>142</v>
      </c>
      <c r="D84" s="136" t="s">
        <v>142</v>
      </c>
      <c r="E84" s="28"/>
      <c r="F84" s="139">
        <v>35978</v>
      </c>
      <c r="G84" s="137" t="s">
        <v>43</v>
      </c>
      <c r="H84" s="99"/>
      <c r="I84" s="137" t="s">
        <v>208</v>
      </c>
      <c r="J84" s="113"/>
    </row>
    <row r="85" spans="1:10" ht="15.75" customHeight="1" thickBot="1">
      <c r="A85" s="26">
        <v>93</v>
      </c>
      <c r="B85" s="137" t="s">
        <v>204</v>
      </c>
      <c r="C85" s="136" t="s">
        <v>142</v>
      </c>
      <c r="D85" s="136" t="s">
        <v>142</v>
      </c>
      <c r="E85" s="103"/>
      <c r="F85" s="139">
        <v>36183</v>
      </c>
      <c r="G85" s="137" t="s">
        <v>43</v>
      </c>
      <c r="H85" s="99"/>
      <c r="I85" s="137" t="s">
        <v>208</v>
      </c>
      <c r="J85" s="113"/>
    </row>
    <row r="86" spans="1:10" ht="15.75" customHeight="1" thickBot="1">
      <c r="A86" s="26">
        <v>94</v>
      </c>
      <c r="B86" s="137" t="s">
        <v>205</v>
      </c>
      <c r="C86" s="136" t="s">
        <v>142</v>
      </c>
      <c r="D86" s="136" t="s">
        <v>142</v>
      </c>
      <c r="E86" s="103"/>
      <c r="F86" s="157">
        <v>36458</v>
      </c>
      <c r="G86" s="137" t="s">
        <v>207</v>
      </c>
      <c r="H86" s="99"/>
      <c r="I86" s="137" t="s">
        <v>208</v>
      </c>
      <c r="J86" s="113"/>
    </row>
    <row r="87" spans="1:10" ht="15.75" customHeight="1" thickBot="1">
      <c r="A87" s="26">
        <v>95</v>
      </c>
      <c r="B87" s="141" t="s">
        <v>143</v>
      </c>
      <c r="C87" s="136" t="s">
        <v>142</v>
      </c>
      <c r="D87" s="136" t="s">
        <v>142</v>
      </c>
      <c r="E87" s="103"/>
      <c r="F87" s="157">
        <v>36324</v>
      </c>
      <c r="G87" s="141" t="s">
        <v>42</v>
      </c>
      <c r="H87" s="99"/>
      <c r="I87" s="137" t="s">
        <v>208</v>
      </c>
      <c r="J87" s="113"/>
    </row>
    <row r="88" spans="1:10" ht="15.75" customHeight="1" thickBot="1">
      <c r="A88" s="26">
        <v>96</v>
      </c>
      <c r="B88" s="141" t="s">
        <v>206</v>
      </c>
      <c r="C88" s="136" t="s">
        <v>142</v>
      </c>
      <c r="D88" s="136" t="s">
        <v>142</v>
      </c>
      <c r="E88" s="103"/>
      <c r="F88" s="157">
        <v>35980</v>
      </c>
      <c r="G88" s="141" t="s">
        <v>42</v>
      </c>
      <c r="H88" s="99"/>
      <c r="I88" s="137" t="s">
        <v>208</v>
      </c>
      <c r="J88" s="113"/>
    </row>
    <row r="89" spans="1:10" ht="15.75" customHeight="1" thickBot="1">
      <c r="A89" s="26">
        <v>97</v>
      </c>
      <c r="B89" s="141" t="s">
        <v>145</v>
      </c>
      <c r="C89" s="136" t="s">
        <v>142</v>
      </c>
      <c r="D89" s="136" t="s">
        <v>142</v>
      </c>
      <c r="E89" s="103"/>
      <c r="F89" s="157">
        <v>36395</v>
      </c>
      <c r="G89" s="141" t="s">
        <v>42</v>
      </c>
      <c r="H89" s="99"/>
      <c r="I89" s="137" t="s">
        <v>208</v>
      </c>
      <c r="J89" s="113"/>
    </row>
    <row r="90" spans="1:10" ht="15.75" customHeight="1" thickBot="1">
      <c r="A90" s="26">
        <v>98</v>
      </c>
      <c r="B90" s="170"/>
      <c r="C90" s="136" t="s">
        <v>142</v>
      </c>
      <c r="D90" s="136" t="s">
        <v>142</v>
      </c>
      <c r="E90" s="103"/>
      <c r="F90" s="139"/>
      <c r="G90" s="137"/>
      <c r="H90" s="29"/>
      <c r="I90" s="151"/>
      <c r="J90" s="113"/>
    </row>
    <row r="91" spans="1:10" ht="15.75" customHeight="1" thickBot="1">
      <c r="A91" s="31">
        <v>99</v>
      </c>
      <c r="B91" s="168"/>
      <c r="C91" s="96"/>
      <c r="D91" s="96"/>
      <c r="E91" s="109"/>
      <c r="F91" s="102"/>
      <c r="G91" s="33"/>
      <c r="H91" s="33"/>
      <c r="I91" s="151"/>
      <c r="J91" s="113"/>
    </row>
    <row r="92" spans="1:10" ht="15.75" customHeight="1" thickBot="1">
      <c r="A92" s="18">
        <v>100</v>
      </c>
      <c r="B92" s="169"/>
      <c r="C92" s="136" t="s">
        <v>130</v>
      </c>
      <c r="D92" s="136" t="s">
        <v>130</v>
      </c>
      <c r="E92" s="20"/>
      <c r="F92" s="106"/>
      <c r="G92" s="21"/>
      <c r="H92" s="21"/>
      <c r="I92" s="112"/>
      <c r="J92" s="113"/>
    </row>
    <row r="93" spans="1:10" ht="15.75" customHeight="1" thickBot="1">
      <c r="A93" s="26">
        <v>101</v>
      </c>
      <c r="B93" s="174" t="s">
        <v>125</v>
      </c>
      <c r="C93" s="136" t="s">
        <v>130</v>
      </c>
      <c r="D93" s="136" t="s">
        <v>130</v>
      </c>
      <c r="E93" s="28"/>
      <c r="F93" s="147"/>
      <c r="G93" s="145"/>
      <c r="H93" s="99"/>
      <c r="I93" s="145"/>
      <c r="J93" s="113"/>
    </row>
    <row r="94" spans="1:10" ht="15.75" customHeight="1" thickBot="1">
      <c r="A94" s="26">
        <v>102</v>
      </c>
      <c r="B94" s="175" t="s">
        <v>126</v>
      </c>
      <c r="C94" s="136" t="s">
        <v>130</v>
      </c>
      <c r="D94" s="136" t="s">
        <v>130</v>
      </c>
      <c r="E94" s="28"/>
      <c r="F94" s="148"/>
      <c r="G94" s="146"/>
      <c r="H94" s="99"/>
      <c r="I94" s="150"/>
      <c r="J94" s="113"/>
    </row>
    <row r="95" spans="1:10" ht="15.75" customHeight="1" thickBot="1">
      <c r="A95" s="26">
        <v>103</v>
      </c>
      <c r="B95" s="175" t="s">
        <v>127</v>
      </c>
      <c r="C95" s="136" t="s">
        <v>130</v>
      </c>
      <c r="D95" s="136" t="s">
        <v>130</v>
      </c>
      <c r="E95" s="103"/>
      <c r="F95" s="146"/>
      <c r="G95" s="146"/>
      <c r="H95" s="99"/>
      <c r="I95" s="150"/>
      <c r="J95" s="113"/>
    </row>
    <row r="96" spans="1:10" ht="15.75" customHeight="1" thickBot="1">
      <c r="A96" s="26">
        <v>104</v>
      </c>
      <c r="B96" s="175" t="s">
        <v>156</v>
      </c>
      <c r="C96" s="136" t="s">
        <v>130</v>
      </c>
      <c r="D96" s="136" t="s">
        <v>130</v>
      </c>
      <c r="E96" s="103"/>
      <c r="F96" s="149"/>
      <c r="G96" s="146"/>
      <c r="H96" s="99"/>
      <c r="I96" s="150"/>
      <c r="J96" s="113"/>
    </row>
    <row r="97" spans="1:10" ht="15.75" customHeight="1" thickBot="1">
      <c r="A97" s="26">
        <v>105</v>
      </c>
      <c r="B97" s="175" t="s">
        <v>157</v>
      </c>
      <c r="C97" s="136" t="s">
        <v>130</v>
      </c>
      <c r="D97" s="136" t="s">
        <v>130</v>
      </c>
      <c r="E97" s="103"/>
      <c r="F97" s="149"/>
      <c r="G97" s="146"/>
      <c r="H97" s="29"/>
      <c r="I97" s="150"/>
      <c r="J97" s="113"/>
    </row>
    <row r="98" spans="1:10" ht="15.75" customHeight="1" thickBot="1">
      <c r="A98" s="26">
        <v>106</v>
      </c>
      <c r="B98" s="175" t="s">
        <v>158</v>
      </c>
      <c r="C98" s="136" t="s">
        <v>130</v>
      </c>
      <c r="D98" s="136" t="s">
        <v>130</v>
      </c>
      <c r="E98" s="103"/>
      <c r="F98" s="144"/>
      <c r="G98" s="146"/>
      <c r="H98" s="29"/>
      <c r="I98" s="150"/>
      <c r="J98" s="113"/>
    </row>
    <row r="99" spans="1:10" ht="15.75" customHeight="1" thickBot="1">
      <c r="A99" s="26">
        <v>107</v>
      </c>
      <c r="B99" s="175" t="s">
        <v>128</v>
      </c>
      <c r="C99" s="136" t="s">
        <v>130</v>
      </c>
      <c r="D99" s="136" t="s">
        <v>130</v>
      </c>
      <c r="E99" s="103"/>
      <c r="F99" s="149"/>
      <c r="G99" s="146"/>
      <c r="H99" s="29"/>
      <c r="I99" s="150"/>
      <c r="J99" s="113"/>
    </row>
    <row r="100" spans="1:10" ht="15.75" customHeight="1" thickBot="1">
      <c r="A100" s="26">
        <v>108</v>
      </c>
      <c r="B100" s="175" t="s">
        <v>129</v>
      </c>
      <c r="C100" s="136" t="s">
        <v>130</v>
      </c>
      <c r="D100" s="136" t="s">
        <v>130</v>
      </c>
      <c r="E100" s="103"/>
      <c r="F100" s="149"/>
      <c r="G100" s="146"/>
      <c r="H100" s="29"/>
      <c r="I100" s="150"/>
      <c r="J100" s="113"/>
    </row>
    <row r="101" spans="1:10" ht="15.75" customHeight="1" thickBot="1">
      <c r="A101" s="31">
        <v>109</v>
      </c>
      <c r="B101" s="168"/>
      <c r="C101" s="96"/>
      <c r="D101" s="32"/>
      <c r="E101" s="109"/>
      <c r="F101" s="106"/>
      <c r="G101" s="33"/>
      <c r="H101" s="33"/>
      <c r="I101" s="72"/>
      <c r="J101" s="113"/>
    </row>
    <row r="102" spans="1:10" ht="15.75" customHeight="1" thickBot="1">
      <c r="A102" s="18">
        <v>110</v>
      </c>
      <c r="B102" s="96"/>
      <c r="C102" s="96"/>
      <c r="D102" s="96"/>
      <c r="E102" s="116"/>
      <c r="F102" s="106"/>
      <c r="G102" s="21"/>
      <c r="H102" s="21"/>
      <c r="I102" s="70"/>
      <c r="J102" s="113"/>
    </row>
    <row r="103" spans="1:10" ht="15.75" customHeight="1" thickBot="1">
      <c r="A103" s="26">
        <v>111</v>
      </c>
      <c r="B103" s="97"/>
      <c r="C103" s="96"/>
      <c r="D103" s="96"/>
      <c r="E103" s="115"/>
      <c r="F103" s="100"/>
      <c r="G103" s="99"/>
      <c r="H103" s="99"/>
      <c r="I103" s="112"/>
      <c r="J103" s="113"/>
    </row>
    <row r="104" spans="1:10" ht="15.75" customHeight="1" thickBot="1">
      <c r="A104" s="26">
        <v>112</v>
      </c>
      <c r="B104" s="97"/>
      <c r="C104" s="96"/>
      <c r="D104" s="96"/>
      <c r="E104" s="115"/>
      <c r="F104" s="100"/>
      <c r="G104" s="99"/>
      <c r="H104" s="99"/>
      <c r="I104" s="112"/>
      <c r="J104" s="113"/>
    </row>
    <row r="105" spans="1:10" ht="15.75" customHeight="1" thickBot="1">
      <c r="A105" s="26">
        <v>113</v>
      </c>
      <c r="B105" s="97"/>
      <c r="C105" s="96"/>
      <c r="D105" s="96"/>
      <c r="E105" s="103"/>
      <c r="F105" s="100"/>
      <c r="G105" s="99"/>
      <c r="H105" s="99"/>
      <c r="I105" s="112"/>
      <c r="J105" s="113"/>
    </row>
    <row r="106" spans="1:10" ht="15.75" customHeight="1" thickBot="1">
      <c r="A106" s="26">
        <v>114</v>
      </c>
      <c r="B106" s="97"/>
      <c r="C106" s="96"/>
      <c r="D106" s="96"/>
      <c r="E106" s="103"/>
      <c r="F106" s="100"/>
      <c r="G106" s="99"/>
      <c r="H106" s="99"/>
      <c r="I106" s="112"/>
      <c r="J106" s="113"/>
    </row>
    <row r="107" spans="1:10" ht="15.75" customHeight="1" thickBot="1">
      <c r="A107" s="26">
        <v>115</v>
      </c>
      <c r="B107" s="97"/>
      <c r="C107" s="96"/>
      <c r="D107" s="96"/>
      <c r="E107" s="103"/>
      <c r="F107" s="100"/>
      <c r="G107" s="99"/>
      <c r="H107" s="99"/>
      <c r="I107" s="112"/>
      <c r="J107" s="113"/>
    </row>
    <row r="108" spans="1:10" ht="15.75" customHeight="1" thickBot="1">
      <c r="A108" s="26">
        <v>116</v>
      </c>
      <c r="B108" s="97"/>
      <c r="C108" s="96"/>
      <c r="D108" s="96"/>
      <c r="E108" s="103"/>
      <c r="F108" s="100"/>
      <c r="G108" s="99"/>
      <c r="H108" s="99"/>
      <c r="I108" s="112"/>
      <c r="J108" s="113"/>
    </row>
    <row r="109" spans="1:10" ht="15.75" customHeight="1" thickBot="1">
      <c r="A109" s="26">
        <v>117</v>
      </c>
      <c r="B109" s="97"/>
      <c r="C109" s="96"/>
      <c r="D109" s="96"/>
      <c r="E109" s="103"/>
      <c r="F109" s="100"/>
      <c r="G109" s="99"/>
      <c r="H109" s="99"/>
      <c r="I109" s="112"/>
      <c r="J109" s="113"/>
    </row>
    <row r="110" spans="1:10" ht="15.75" customHeight="1" thickBot="1">
      <c r="A110" s="26">
        <v>118</v>
      </c>
      <c r="B110" s="27"/>
      <c r="C110" s="96"/>
      <c r="D110" s="96"/>
      <c r="E110" s="103"/>
      <c r="F110" s="100"/>
      <c r="G110" s="29"/>
      <c r="H110" s="29"/>
      <c r="I110" s="112"/>
      <c r="J110" s="113"/>
    </row>
    <row r="111" spans="1:10" ht="15.75" customHeight="1" thickBot="1">
      <c r="A111" s="31">
        <v>119</v>
      </c>
      <c r="B111" s="32"/>
      <c r="C111" s="96"/>
      <c r="D111" s="32"/>
      <c r="E111" s="109"/>
      <c r="F111" s="102"/>
      <c r="G111" s="33"/>
      <c r="H111" s="33"/>
      <c r="I111" s="72"/>
      <c r="J111" s="113"/>
    </row>
    <row r="112" spans="1:10" ht="15.75" customHeight="1" thickBot="1">
      <c r="A112" s="18">
        <v>120</v>
      </c>
      <c r="B112" s="96"/>
      <c r="C112" s="96"/>
      <c r="D112" s="96"/>
      <c r="E112" s="20"/>
      <c r="F112" s="106"/>
      <c r="G112" s="21"/>
      <c r="H112" s="21"/>
      <c r="I112" s="70"/>
      <c r="J112" s="113"/>
    </row>
    <row r="113" spans="1:10" ht="15.75" customHeight="1" thickBot="1">
      <c r="A113" s="26">
        <v>121</v>
      </c>
      <c r="B113" s="97"/>
      <c r="C113" s="96"/>
      <c r="D113" s="96"/>
      <c r="E113" s="28"/>
      <c r="F113" s="100"/>
      <c r="G113" s="99"/>
      <c r="H113" s="99"/>
      <c r="I113" s="112"/>
      <c r="J113" s="113"/>
    </row>
    <row r="114" spans="1:10" ht="15.75" customHeight="1" thickBot="1">
      <c r="A114" s="26">
        <v>122</v>
      </c>
      <c r="B114" s="97"/>
      <c r="C114" s="96"/>
      <c r="D114" s="96"/>
      <c r="E114" s="28"/>
      <c r="F114" s="100"/>
      <c r="G114" s="99"/>
      <c r="H114" s="99"/>
      <c r="I114" s="112"/>
      <c r="J114" s="113"/>
    </row>
    <row r="115" spans="1:10" ht="15.75" customHeight="1" thickBot="1">
      <c r="A115" s="26">
        <v>123</v>
      </c>
      <c r="B115" s="97"/>
      <c r="C115" s="96"/>
      <c r="D115" s="96"/>
      <c r="E115" s="103"/>
      <c r="F115" s="100"/>
      <c r="G115" s="99"/>
      <c r="H115" s="99"/>
      <c r="I115" s="112"/>
      <c r="J115" s="113"/>
    </row>
    <row r="116" spans="1:10" ht="15.75" customHeight="1" thickBot="1">
      <c r="A116" s="26">
        <v>124</v>
      </c>
      <c r="B116" s="97"/>
      <c r="C116" s="96"/>
      <c r="D116" s="96"/>
      <c r="E116" s="103"/>
      <c r="F116" s="100"/>
      <c r="G116" s="99"/>
      <c r="H116" s="99"/>
      <c r="I116" s="112"/>
      <c r="J116" s="113"/>
    </row>
    <row r="117" spans="1:10" ht="15.75" customHeight="1" thickBot="1">
      <c r="A117" s="26">
        <v>125</v>
      </c>
      <c r="B117" s="97"/>
      <c r="C117" s="96"/>
      <c r="D117" s="96"/>
      <c r="E117" s="103"/>
      <c r="F117" s="100"/>
      <c r="G117" s="99"/>
      <c r="H117" s="99"/>
      <c r="I117" s="112"/>
      <c r="J117" s="113"/>
    </row>
    <row r="118" spans="1:10" ht="15.75" customHeight="1" thickBot="1">
      <c r="A118" s="26">
        <v>126</v>
      </c>
      <c r="B118" s="97"/>
      <c r="C118" s="96"/>
      <c r="D118" s="96"/>
      <c r="E118" s="103"/>
      <c r="F118" s="100"/>
      <c r="G118" s="99"/>
      <c r="H118" s="99"/>
      <c r="I118" s="112"/>
      <c r="J118" s="113"/>
    </row>
    <row r="119" spans="1:10" ht="15.75" customHeight="1" thickBot="1">
      <c r="A119" s="26">
        <v>127</v>
      </c>
      <c r="B119" s="97"/>
      <c r="C119" s="96"/>
      <c r="D119" s="96"/>
      <c r="E119" s="103"/>
      <c r="F119" s="100"/>
      <c r="G119" s="99"/>
      <c r="H119" s="99"/>
      <c r="I119" s="112"/>
      <c r="J119" s="113"/>
    </row>
    <row r="120" spans="1:10" ht="15.75" customHeight="1" thickBot="1">
      <c r="A120" s="26">
        <v>128</v>
      </c>
      <c r="B120" s="27"/>
      <c r="C120" s="96"/>
      <c r="D120" s="96"/>
      <c r="E120" s="103"/>
      <c r="F120" s="100"/>
      <c r="G120" s="29"/>
      <c r="H120" s="29"/>
      <c r="I120" s="112"/>
      <c r="J120" s="113"/>
    </row>
    <row r="121" spans="1:10" ht="15.75" customHeight="1" thickBot="1">
      <c r="A121" s="31">
        <v>129</v>
      </c>
      <c r="B121" s="32"/>
      <c r="C121" s="96"/>
      <c r="D121" s="96"/>
      <c r="E121" s="109"/>
      <c r="F121" s="102"/>
      <c r="G121" s="33"/>
      <c r="H121" s="33"/>
      <c r="I121" s="112"/>
      <c r="J121" s="113"/>
    </row>
    <row r="122" spans="1:10" ht="15.75" customHeight="1" thickBot="1">
      <c r="A122" s="18">
        <v>130</v>
      </c>
      <c r="B122" s="96"/>
      <c r="C122" s="96"/>
      <c r="D122" s="96"/>
      <c r="E122" s="20"/>
      <c r="F122" s="106"/>
      <c r="G122" s="21"/>
      <c r="H122" s="21"/>
      <c r="I122" s="112"/>
      <c r="J122" s="113"/>
    </row>
    <row r="123" spans="1:10" ht="15.75" customHeight="1" thickBot="1">
      <c r="A123" s="26">
        <v>131</v>
      </c>
      <c r="B123" s="97"/>
      <c r="C123" s="96"/>
      <c r="D123" s="96"/>
      <c r="E123" s="28"/>
      <c r="F123" s="100"/>
      <c r="G123" s="99"/>
      <c r="H123" s="99"/>
      <c r="I123" s="112"/>
      <c r="J123" s="113"/>
    </row>
    <row r="124" spans="1:10" ht="15.75" customHeight="1" thickBot="1">
      <c r="A124" s="26">
        <v>132</v>
      </c>
      <c r="B124" s="97"/>
      <c r="C124" s="96"/>
      <c r="D124" s="96"/>
      <c r="E124" s="28"/>
      <c r="F124" s="100"/>
      <c r="G124" s="99"/>
      <c r="H124" s="99"/>
      <c r="I124" s="112"/>
      <c r="J124" s="113"/>
    </row>
    <row r="125" spans="1:10" ht="15.75" customHeight="1">
      <c r="A125" s="26">
        <v>133</v>
      </c>
      <c r="B125" s="97"/>
      <c r="C125" s="96"/>
      <c r="D125" s="96"/>
      <c r="E125" s="103"/>
      <c r="F125" s="100"/>
      <c r="G125" s="99"/>
      <c r="H125" s="99"/>
      <c r="I125" s="112"/>
      <c r="J125" s="113"/>
    </row>
    <row r="126" spans="1:10" ht="15.75" customHeight="1">
      <c r="A126" s="26">
        <v>134</v>
      </c>
      <c r="B126" s="27"/>
      <c r="C126" s="27"/>
      <c r="D126" s="27"/>
      <c r="E126" s="103"/>
      <c r="F126" s="100"/>
      <c r="G126" s="29"/>
      <c r="H126" s="29"/>
      <c r="I126" s="71"/>
      <c r="J126" s="113"/>
    </row>
    <row r="127" spans="1:10" ht="15.75" customHeight="1">
      <c r="A127" s="26">
        <v>135</v>
      </c>
      <c r="B127" s="27"/>
      <c r="C127" s="27"/>
      <c r="D127" s="27"/>
      <c r="E127" s="103"/>
      <c r="F127" s="100"/>
      <c r="G127" s="29"/>
      <c r="H127" s="29"/>
      <c r="I127" s="71"/>
      <c r="J127" s="113"/>
    </row>
    <row r="128" spans="1:10" ht="15.75" customHeight="1">
      <c r="A128" s="26">
        <v>136</v>
      </c>
      <c r="B128" s="27"/>
      <c r="C128" s="27"/>
      <c r="D128" s="27"/>
      <c r="E128" s="103"/>
      <c r="F128" s="100"/>
      <c r="G128" s="29"/>
      <c r="H128" s="29"/>
      <c r="I128" s="71"/>
      <c r="J128" s="113"/>
    </row>
    <row r="129" spans="1:10" ht="15.75" customHeight="1">
      <c r="A129" s="26">
        <v>137</v>
      </c>
      <c r="B129" s="27"/>
      <c r="C129" s="27"/>
      <c r="D129" s="27"/>
      <c r="E129" s="103"/>
      <c r="F129" s="100"/>
      <c r="G129" s="29"/>
      <c r="H129" s="29"/>
      <c r="I129" s="71"/>
      <c r="J129" s="113"/>
    </row>
    <row r="130" spans="1:10" ht="15.75" customHeight="1">
      <c r="A130" s="26">
        <v>138</v>
      </c>
      <c r="B130" s="27"/>
      <c r="C130" s="27"/>
      <c r="D130" s="27"/>
      <c r="E130" s="103"/>
      <c r="F130" s="100"/>
      <c r="G130" s="29"/>
      <c r="H130" s="29"/>
      <c r="I130" s="71"/>
      <c r="J130" s="113"/>
    </row>
    <row r="131" spans="1:10" ht="15.75" customHeight="1" thickBot="1">
      <c r="A131" s="31">
        <v>139</v>
      </c>
      <c r="B131" s="32"/>
      <c r="C131" s="32"/>
      <c r="D131" s="32"/>
      <c r="E131" s="109"/>
      <c r="F131" s="102"/>
      <c r="G131" s="33"/>
      <c r="H131" s="33"/>
      <c r="I131" s="72"/>
      <c r="J131" s="113"/>
    </row>
    <row r="132" spans="1:10" ht="15.75" customHeight="1" thickBot="1">
      <c r="A132" s="18">
        <v>140</v>
      </c>
      <c r="B132" s="96"/>
      <c r="C132" s="96"/>
      <c r="D132" s="96"/>
      <c r="E132" s="20"/>
      <c r="F132" s="106"/>
      <c r="G132" s="21"/>
      <c r="H132" s="21"/>
      <c r="I132" s="70"/>
      <c r="J132" s="113"/>
    </row>
    <row r="133" spans="1:10" ht="15.75" customHeight="1" thickBot="1">
      <c r="A133" s="26">
        <v>141</v>
      </c>
      <c r="B133" s="97"/>
      <c r="C133" s="96"/>
      <c r="D133" s="96"/>
      <c r="E133" s="115"/>
      <c r="F133" s="100"/>
      <c r="G133" s="99"/>
      <c r="H133" s="99"/>
      <c r="I133" s="112"/>
      <c r="J133" s="113"/>
    </row>
    <row r="134" spans="1:10" ht="15.75" customHeight="1" thickBot="1">
      <c r="A134" s="26">
        <v>142</v>
      </c>
      <c r="B134" s="97"/>
      <c r="C134" s="96"/>
      <c r="D134" s="96"/>
      <c r="E134" s="115"/>
      <c r="F134" s="100"/>
      <c r="G134" s="99"/>
      <c r="H134" s="99"/>
      <c r="I134" s="112"/>
      <c r="J134" s="113"/>
    </row>
    <row r="135" spans="1:10" ht="15.75" customHeight="1" thickBot="1">
      <c r="A135" s="26">
        <v>143</v>
      </c>
      <c r="B135" s="97"/>
      <c r="C135" s="96"/>
      <c r="D135" s="96"/>
      <c r="E135" s="103"/>
      <c r="F135" s="100"/>
      <c r="G135" s="99"/>
      <c r="H135" s="99"/>
      <c r="I135" s="112"/>
      <c r="J135" s="113"/>
    </row>
    <row r="136" spans="1:10" ht="15.75" customHeight="1" thickBot="1">
      <c r="A136" s="26">
        <v>144</v>
      </c>
      <c r="B136" s="97"/>
      <c r="C136" s="96"/>
      <c r="D136" s="96"/>
      <c r="E136" s="103"/>
      <c r="F136" s="100"/>
      <c r="G136" s="99"/>
      <c r="H136" s="99"/>
      <c r="I136" s="112"/>
      <c r="J136" s="113"/>
    </row>
    <row r="137" spans="1:10" ht="15.75" customHeight="1" thickBot="1">
      <c r="A137" s="26">
        <v>145</v>
      </c>
      <c r="B137" s="97"/>
      <c r="C137" s="96"/>
      <c r="D137" s="96"/>
      <c r="E137" s="103"/>
      <c r="F137" s="100"/>
      <c r="G137" s="99"/>
      <c r="H137" s="99"/>
      <c r="I137" s="112"/>
      <c r="J137" s="113"/>
    </row>
    <row r="138" spans="1:10" ht="15.75" customHeight="1" thickBot="1">
      <c r="A138" s="26">
        <v>146</v>
      </c>
      <c r="B138" s="97"/>
      <c r="C138" s="96"/>
      <c r="D138" s="96"/>
      <c r="E138" s="103"/>
      <c r="F138" s="100"/>
      <c r="G138" s="99"/>
      <c r="H138" s="99"/>
      <c r="I138" s="112"/>
      <c r="J138" s="113"/>
    </row>
    <row r="139" spans="1:10" ht="15.75" customHeight="1" thickBot="1">
      <c r="A139" s="26">
        <v>147</v>
      </c>
      <c r="B139" s="97"/>
      <c r="C139" s="96"/>
      <c r="D139" s="96"/>
      <c r="E139" s="103"/>
      <c r="F139" s="100"/>
      <c r="G139" s="99"/>
      <c r="H139" s="99"/>
      <c r="I139" s="112"/>
      <c r="J139" s="113"/>
    </row>
    <row r="140" spans="1:10" ht="15.75" customHeight="1" thickBot="1">
      <c r="A140" s="26">
        <v>148</v>
      </c>
      <c r="B140" s="27"/>
      <c r="C140" s="96"/>
      <c r="D140" s="96"/>
      <c r="E140" s="103"/>
      <c r="F140" s="100"/>
      <c r="G140" s="29"/>
      <c r="H140" s="29"/>
      <c r="I140" s="112"/>
      <c r="J140" s="113"/>
    </row>
    <row r="141" spans="1:10" ht="15.75" customHeight="1" thickBot="1">
      <c r="A141" s="31">
        <v>149</v>
      </c>
      <c r="B141" s="32"/>
      <c r="C141" s="96"/>
      <c r="D141" s="96"/>
      <c r="E141" s="109"/>
      <c r="F141" s="102"/>
      <c r="G141" s="33"/>
      <c r="H141" s="33"/>
      <c r="I141" s="72"/>
      <c r="J141" s="113"/>
    </row>
    <row r="142" spans="1:10" ht="15.75" customHeight="1" thickBot="1">
      <c r="A142" s="18">
        <v>150</v>
      </c>
      <c r="B142" s="96"/>
      <c r="C142" s="96"/>
      <c r="D142" s="96"/>
      <c r="E142" s="20"/>
      <c r="F142" s="106"/>
      <c r="G142" s="21"/>
      <c r="H142" s="21"/>
      <c r="I142" s="70"/>
      <c r="J142" s="113"/>
    </row>
    <row r="143" spans="1:10" ht="15.75" customHeight="1" thickBot="1">
      <c r="A143" s="26">
        <v>151</v>
      </c>
      <c r="B143" s="97"/>
      <c r="C143" s="96"/>
      <c r="D143" s="96"/>
      <c r="E143" s="28"/>
      <c r="F143" s="100"/>
      <c r="G143" s="99"/>
      <c r="H143" s="99"/>
      <c r="I143" s="97"/>
      <c r="J143" s="113"/>
    </row>
    <row r="144" spans="1:10" ht="15.75" customHeight="1" thickBot="1">
      <c r="A144" s="26">
        <v>152</v>
      </c>
      <c r="B144" s="97"/>
      <c r="C144" s="96"/>
      <c r="D144" s="96"/>
      <c r="E144" s="28"/>
      <c r="F144" s="100"/>
      <c r="G144" s="99"/>
      <c r="H144" s="99"/>
      <c r="I144" s="97"/>
      <c r="J144" s="113"/>
    </row>
    <row r="145" spans="1:10" ht="15.75" customHeight="1" thickBot="1">
      <c r="A145" s="26">
        <v>153</v>
      </c>
      <c r="B145" s="97"/>
      <c r="C145" s="96"/>
      <c r="D145" s="96"/>
      <c r="E145" s="103"/>
      <c r="F145" s="100"/>
      <c r="G145" s="99"/>
      <c r="H145" s="99"/>
      <c r="I145" s="97"/>
      <c r="J145" s="113"/>
    </row>
    <row r="146" spans="1:10" ht="15.75" customHeight="1" thickBot="1">
      <c r="A146" s="26">
        <v>154</v>
      </c>
      <c r="B146" s="97"/>
      <c r="C146" s="96"/>
      <c r="D146" s="96"/>
      <c r="E146" s="103"/>
      <c r="F146" s="100"/>
      <c r="G146" s="99"/>
      <c r="H146" s="99"/>
      <c r="I146" s="97"/>
      <c r="J146" s="113"/>
    </row>
    <row r="147" spans="1:10" ht="15.75" customHeight="1" thickBot="1">
      <c r="A147" s="26">
        <v>155</v>
      </c>
      <c r="B147" s="27"/>
      <c r="C147" s="27"/>
      <c r="D147" s="96"/>
      <c r="E147" s="103"/>
      <c r="F147" s="100"/>
      <c r="G147" s="29"/>
      <c r="H147" s="29"/>
      <c r="I147" s="71"/>
      <c r="J147" s="75"/>
    </row>
    <row r="148" spans="1:10" ht="15.75" customHeight="1" thickBot="1">
      <c r="A148" s="26">
        <v>156</v>
      </c>
      <c r="B148" s="27"/>
      <c r="C148" s="27"/>
      <c r="D148" s="96"/>
      <c r="E148" s="103"/>
      <c r="F148" s="100"/>
      <c r="G148" s="29"/>
      <c r="H148" s="29"/>
      <c r="I148" s="71"/>
      <c r="J148" s="75"/>
    </row>
    <row r="149" spans="1:10" ht="15.75" customHeight="1" thickBot="1">
      <c r="A149" s="26">
        <v>157</v>
      </c>
      <c r="B149" s="27"/>
      <c r="C149" s="27"/>
      <c r="D149" s="96"/>
      <c r="E149" s="103"/>
      <c r="F149" s="100"/>
      <c r="G149" s="29"/>
      <c r="H149" s="29"/>
      <c r="I149" s="71"/>
      <c r="J149" s="75"/>
    </row>
    <row r="150" spans="1:10" ht="15.75" customHeight="1" thickBot="1">
      <c r="A150" s="26">
        <v>158</v>
      </c>
      <c r="B150" s="27"/>
      <c r="C150" s="27"/>
      <c r="D150" s="96"/>
      <c r="E150" s="103"/>
      <c r="F150" s="100"/>
      <c r="G150" s="29"/>
      <c r="H150" s="29"/>
      <c r="I150" s="71"/>
      <c r="J150" s="75"/>
    </row>
    <row r="151" spans="1:10" ht="15.75" customHeight="1" thickBot="1">
      <c r="A151" s="31">
        <v>159</v>
      </c>
      <c r="B151" s="32"/>
      <c r="C151" s="32"/>
      <c r="D151" s="96"/>
      <c r="E151" s="109"/>
      <c r="F151" s="102"/>
      <c r="G151" s="33"/>
      <c r="H151" s="33"/>
      <c r="I151" s="72"/>
      <c r="J151" s="77"/>
    </row>
    <row r="152" spans="1:10" ht="15.75" customHeight="1" thickBot="1">
      <c r="A152" s="18">
        <v>160</v>
      </c>
      <c r="B152" s="96"/>
      <c r="C152" s="96"/>
      <c r="D152" s="96"/>
      <c r="E152" s="20"/>
      <c r="F152" s="106"/>
      <c r="G152" s="21"/>
      <c r="H152" s="21"/>
      <c r="I152" s="70"/>
      <c r="J152" s="75"/>
    </row>
    <row r="153" spans="1:10" ht="15.75" customHeight="1" thickBot="1">
      <c r="A153" s="26">
        <v>161</v>
      </c>
      <c r="B153" s="97"/>
      <c r="C153" s="96"/>
      <c r="D153" s="96"/>
      <c r="E153" s="28"/>
      <c r="F153" s="100"/>
      <c r="G153" s="99"/>
      <c r="H153" s="99"/>
      <c r="I153" s="112"/>
      <c r="J153" s="113"/>
    </row>
    <row r="154" spans="1:10" ht="15.75" customHeight="1" thickBot="1">
      <c r="A154" s="26">
        <v>162</v>
      </c>
      <c r="B154" s="97"/>
      <c r="C154" s="96"/>
      <c r="D154" s="96"/>
      <c r="E154" s="28"/>
      <c r="F154" s="100"/>
      <c r="G154" s="99"/>
      <c r="H154" s="99"/>
      <c r="I154" s="112"/>
      <c r="J154" s="113"/>
    </row>
    <row r="155" spans="1:10" ht="15.75" customHeight="1" thickBot="1">
      <c r="A155" s="26">
        <v>163</v>
      </c>
      <c r="B155" s="97"/>
      <c r="C155" s="96"/>
      <c r="D155" s="96"/>
      <c r="E155" s="103"/>
      <c r="F155" s="100"/>
      <c r="G155" s="99"/>
      <c r="H155" s="99"/>
      <c r="I155" s="112"/>
      <c r="J155" s="113"/>
    </row>
    <row r="156" spans="1:10" ht="15.75" customHeight="1" thickBot="1">
      <c r="A156" s="26">
        <v>164</v>
      </c>
      <c r="B156" s="97"/>
      <c r="C156" s="96"/>
      <c r="D156" s="96"/>
      <c r="E156" s="103"/>
      <c r="F156" s="100"/>
      <c r="G156" s="99"/>
      <c r="H156" s="99"/>
      <c r="I156" s="112"/>
      <c r="J156" s="113"/>
    </row>
    <row r="157" spans="1:10" ht="15.75" customHeight="1" thickBot="1">
      <c r="A157" s="26">
        <v>165</v>
      </c>
      <c r="B157" s="97"/>
      <c r="C157" s="96"/>
      <c r="D157" s="96"/>
      <c r="E157" s="103"/>
      <c r="F157" s="100"/>
      <c r="G157" s="99"/>
      <c r="H157" s="99"/>
      <c r="I157" s="112"/>
      <c r="J157" s="113"/>
    </row>
    <row r="158" spans="1:10" ht="15.75" customHeight="1" thickBot="1">
      <c r="A158" s="26">
        <v>166</v>
      </c>
      <c r="B158" s="97"/>
      <c r="C158" s="96"/>
      <c r="D158" s="96"/>
      <c r="E158" s="103"/>
      <c r="F158" s="100"/>
      <c r="G158" s="99"/>
      <c r="H158" s="99"/>
      <c r="I158" s="112"/>
      <c r="J158" s="113"/>
    </row>
    <row r="159" spans="1:10" ht="15.75" customHeight="1" thickBot="1">
      <c r="A159" s="26">
        <v>167</v>
      </c>
      <c r="B159" s="27"/>
      <c r="C159" s="96"/>
      <c r="D159" s="96"/>
      <c r="E159" s="103"/>
      <c r="F159" s="100"/>
      <c r="G159" s="29"/>
      <c r="H159" s="29"/>
      <c r="I159" s="71"/>
      <c r="J159" s="113"/>
    </row>
    <row r="160" spans="1:10" ht="15.75" customHeight="1" thickBot="1">
      <c r="A160" s="26">
        <v>168</v>
      </c>
      <c r="B160" s="27"/>
      <c r="C160" s="96"/>
      <c r="D160" s="96"/>
      <c r="E160" s="103"/>
      <c r="F160" s="100"/>
      <c r="G160" s="29"/>
      <c r="H160" s="29"/>
      <c r="I160" s="71"/>
      <c r="J160" s="113"/>
    </row>
    <row r="161" spans="1:10" ht="15.75" customHeight="1" thickBot="1">
      <c r="A161" s="31">
        <v>169</v>
      </c>
      <c r="B161" s="32"/>
      <c r="C161" s="96"/>
      <c r="D161" s="96"/>
      <c r="E161" s="109"/>
      <c r="F161" s="102"/>
      <c r="G161" s="33"/>
      <c r="H161" s="33"/>
      <c r="I161" s="72"/>
      <c r="J161" s="113"/>
    </row>
    <row r="162" spans="1:10" ht="15.75" customHeight="1" thickBot="1">
      <c r="A162" s="18">
        <v>170</v>
      </c>
      <c r="B162" s="96"/>
      <c r="C162" s="96"/>
      <c r="D162" s="96"/>
      <c r="E162" s="20"/>
      <c r="F162" s="106"/>
      <c r="G162" s="21"/>
      <c r="H162" s="21"/>
      <c r="I162" s="70"/>
      <c r="J162" s="113"/>
    </row>
    <row r="163" spans="1:10" ht="15.75" customHeight="1" thickBot="1">
      <c r="A163" s="26">
        <v>171</v>
      </c>
      <c r="B163" s="97"/>
      <c r="C163" s="96"/>
      <c r="D163" s="96"/>
      <c r="E163" s="28"/>
      <c r="F163" s="100"/>
      <c r="G163" s="99"/>
      <c r="H163" s="99"/>
      <c r="I163" s="112"/>
      <c r="J163" s="113"/>
    </row>
    <row r="164" spans="1:10" ht="15.75" customHeight="1" thickBot="1">
      <c r="A164" s="26">
        <v>172</v>
      </c>
      <c r="B164" s="97"/>
      <c r="C164" s="96"/>
      <c r="D164" s="96"/>
      <c r="E164" s="28"/>
      <c r="F164" s="100"/>
      <c r="G164" s="99"/>
      <c r="H164" s="99"/>
      <c r="I164" s="112"/>
      <c r="J164" s="113"/>
    </row>
    <row r="165" spans="1:10" ht="15.75" customHeight="1" thickBot="1">
      <c r="A165" s="26">
        <v>173</v>
      </c>
      <c r="B165" s="97"/>
      <c r="C165" s="96"/>
      <c r="D165" s="96"/>
      <c r="E165" s="103"/>
      <c r="F165" s="100"/>
      <c r="G165" s="99"/>
      <c r="H165" s="99"/>
      <c r="I165" s="112"/>
      <c r="J165" s="113"/>
    </row>
    <row r="166" spans="1:10" ht="15.75" customHeight="1" thickBot="1">
      <c r="A166" s="26">
        <v>174</v>
      </c>
      <c r="B166" s="97"/>
      <c r="C166" s="96"/>
      <c r="D166" s="96"/>
      <c r="E166" s="103"/>
      <c r="F166" s="100"/>
      <c r="G166" s="99"/>
      <c r="H166" s="99"/>
      <c r="I166" s="112"/>
      <c r="J166" s="113"/>
    </row>
    <row r="167" spans="1:10" ht="15.75" customHeight="1" thickBot="1">
      <c r="A167" s="26">
        <v>175</v>
      </c>
      <c r="B167" s="97"/>
      <c r="C167" s="96"/>
      <c r="D167" s="96"/>
      <c r="E167" s="103"/>
      <c r="F167" s="100"/>
      <c r="G167" s="99"/>
      <c r="H167" s="99"/>
      <c r="I167" s="112"/>
      <c r="J167" s="113"/>
    </row>
    <row r="168" spans="1:10" ht="15.75" customHeight="1" thickBot="1">
      <c r="A168" s="26">
        <v>176</v>
      </c>
      <c r="B168" s="97"/>
      <c r="C168" s="96"/>
      <c r="D168" s="96"/>
      <c r="E168" s="103"/>
      <c r="F168" s="100"/>
      <c r="G168" s="99"/>
      <c r="H168" s="99"/>
      <c r="I168" s="112"/>
      <c r="J168" s="113"/>
    </row>
    <row r="169" spans="1:10" ht="15.75" customHeight="1">
      <c r="A169" s="26">
        <v>177</v>
      </c>
      <c r="B169" s="27"/>
      <c r="C169" s="96"/>
      <c r="D169" s="96"/>
      <c r="E169" s="103"/>
      <c r="F169" s="100"/>
      <c r="G169" s="29"/>
      <c r="H169" s="29"/>
      <c r="I169" s="71"/>
      <c r="J169" s="113"/>
    </row>
    <row r="170" spans="1:10" ht="15.75" customHeight="1">
      <c r="A170" s="26">
        <v>178</v>
      </c>
      <c r="B170" s="27"/>
      <c r="C170" s="27"/>
      <c r="D170" s="27"/>
      <c r="E170" s="103"/>
      <c r="F170" s="100"/>
      <c r="G170" s="29"/>
      <c r="H170" s="29"/>
      <c r="I170" s="71"/>
      <c r="J170" s="113"/>
    </row>
    <row r="171" spans="1:10" ht="15.75" customHeight="1" thickBot="1">
      <c r="A171" s="31">
        <v>179</v>
      </c>
      <c r="B171" s="32"/>
      <c r="C171" s="32"/>
      <c r="D171" s="32"/>
      <c r="E171" s="109"/>
      <c r="F171" s="102"/>
      <c r="G171" s="33"/>
      <c r="H171" s="33"/>
      <c r="I171" s="72"/>
      <c r="J171" s="113"/>
    </row>
    <row r="172" spans="1:10" ht="15.75" customHeight="1">
      <c r="A172" s="18">
        <v>180</v>
      </c>
      <c r="B172" s="19"/>
      <c r="C172" s="19"/>
      <c r="D172" s="19"/>
      <c r="E172" s="20"/>
      <c r="F172" s="106"/>
      <c r="G172" s="21"/>
      <c r="H172" s="21"/>
      <c r="I172" s="70"/>
      <c r="J172" s="75"/>
    </row>
    <row r="173" spans="1:10" ht="15.75" customHeight="1">
      <c r="A173" s="26">
        <v>181</v>
      </c>
      <c r="B173" s="27"/>
      <c r="C173" s="27"/>
      <c r="D173" s="27"/>
      <c r="E173" s="28"/>
      <c r="F173" s="100"/>
      <c r="G173" s="29"/>
      <c r="H173" s="29"/>
      <c r="I173" s="71"/>
      <c r="J173" s="75"/>
    </row>
    <row r="174" spans="1:10" ht="15.75" customHeight="1">
      <c r="A174" s="26">
        <v>182</v>
      </c>
      <c r="B174" s="27"/>
      <c r="C174" s="27"/>
      <c r="D174" s="27"/>
      <c r="E174" s="28"/>
      <c r="F174" s="100"/>
      <c r="G174" s="29"/>
      <c r="H174" s="29"/>
      <c r="I174" s="71"/>
      <c r="J174" s="75"/>
    </row>
    <row r="175" spans="1:10" ht="15.75" customHeight="1">
      <c r="A175" s="26">
        <v>183</v>
      </c>
      <c r="B175" s="27"/>
      <c r="C175" s="27"/>
      <c r="D175" s="27"/>
      <c r="E175" s="103"/>
      <c r="F175" s="100"/>
      <c r="G175" s="29"/>
      <c r="H175" s="29"/>
      <c r="I175" s="71"/>
      <c r="J175" s="75"/>
    </row>
    <row r="176" spans="1:10" ht="15.75" customHeight="1">
      <c r="A176" s="26">
        <v>184</v>
      </c>
      <c r="B176" s="27"/>
      <c r="C176" s="27"/>
      <c r="D176" s="27"/>
      <c r="E176" s="103"/>
      <c r="F176" s="100"/>
      <c r="G176" s="29"/>
      <c r="H176" s="29"/>
      <c r="I176" s="71"/>
      <c r="J176" s="75"/>
    </row>
    <row r="177" spans="1:10" ht="15.75" customHeight="1">
      <c r="A177" s="26">
        <v>185</v>
      </c>
      <c r="B177" s="27"/>
      <c r="C177" s="27"/>
      <c r="D177" s="27"/>
      <c r="E177" s="103"/>
      <c r="F177" s="100"/>
      <c r="G177" s="29"/>
      <c r="H177" s="29"/>
      <c r="I177" s="71"/>
      <c r="J177" s="75"/>
    </row>
    <row r="178" spans="1:10" ht="15.75" customHeight="1">
      <c r="A178" s="26">
        <v>186</v>
      </c>
      <c r="B178" s="27"/>
      <c r="C178" s="27"/>
      <c r="D178" s="27"/>
      <c r="E178" s="103"/>
      <c r="F178" s="100"/>
      <c r="G178" s="29"/>
      <c r="H178" s="29"/>
      <c r="I178" s="71"/>
      <c r="J178" s="75"/>
    </row>
    <row r="179" spans="1:10" ht="15.75" customHeight="1">
      <c r="A179" s="26">
        <v>187</v>
      </c>
      <c r="B179" s="27"/>
      <c r="C179" s="27"/>
      <c r="D179" s="27"/>
      <c r="E179" s="103"/>
      <c r="F179" s="100"/>
      <c r="G179" s="29"/>
      <c r="H179" s="29"/>
      <c r="I179" s="71"/>
      <c r="J179" s="75"/>
    </row>
    <row r="180" spans="1:10" ht="15.75" customHeight="1">
      <c r="A180" s="26">
        <v>188</v>
      </c>
      <c r="B180" s="27"/>
      <c r="C180" s="27"/>
      <c r="D180" s="27"/>
      <c r="E180" s="103"/>
      <c r="F180" s="100"/>
      <c r="G180" s="29"/>
      <c r="H180" s="29"/>
      <c r="I180" s="71"/>
      <c r="J180" s="75"/>
    </row>
    <row r="181" spans="1:10" ht="15.75" customHeight="1" thickBot="1">
      <c r="A181" s="31">
        <v>189</v>
      </c>
      <c r="B181" s="32"/>
      <c r="C181" s="32"/>
      <c r="D181" s="32"/>
      <c r="E181" s="109"/>
      <c r="F181" s="102"/>
      <c r="G181" s="33"/>
      <c r="H181" s="33"/>
      <c r="I181" s="72"/>
      <c r="J181" s="75"/>
    </row>
    <row r="182" spans="1:10" ht="15.75" customHeight="1" thickBot="1">
      <c r="A182" s="18">
        <v>190</v>
      </c>
      <c r="B182" s="19"/>
      <c r="C182" s="19"/>
      <c r="D182" s="19"/>
      <c r="E182" s="20"/>
      <c r="F182" s="106"/>
      <c r="G182" s="21"/>
      <c r="H182" s="21"/>
      <c r="I182" s="70"/>
      <c r="J182" s="78"/>
    </row>
    <row r="183" spans="1:10" ht="15.75" customHeight="1">
      <c r="A183" s="26">
        <v>191</v>
      </c>
      <c r="B183" s="27"/>
      <c r="C183" s="27"/>
      <c r="D183" s="27"/>
      <c r="E183" s="28"/>
      <c r="F183" s="100"/>
      <c r="G183" s="29"/>
      <c r="H183" s="29"/>
      <c r="I183" s="71"/>
      <c r="J183" s="75"/>
    </row>
    <row r="184" spans="1:10" ht="15.75" customHeight="1">
      <c r="A184" s="26">
        <v>192</v>
      </c>
      <c r="B184" s="27"/>
      <c r="C184" s="27"/>
      <c r="D184" s="27"/>
      <c r="E184" s="28"/>
      <c r="F184" s="100"/>
      <c r="G184" s="29"/>
      <c r="H184" s="29"/>
      <c r="I184" s="71"/>
      <c r="J184" s="75"/>
    </row>
    <row r="185" spans="1:10" ht="15.75" customHeight="1">
      <c r="A185" s="26">
        <v>193</v>
      </c>
      <c r="B185" s="27"/>
      <c r="C185" s="27"/>
      <c r="D185" s="27"/>
      <c r="E185" s="103"/>
      <c r="F185" s="100"/>
      <c r="G185" s="29"/>
      <c r="H185" s="29"/>
      <c r="I185" s="71"/>
      <c r="J185" s="75"/>
    </row>
    <row r="186" spans="1:10" ht="15.75" customHeight="1">
      <c r="A186" s="26">
        <v>194</v>
      </c>
      <c r="B186" s="27"/>
      <c r="C186" s="27"/>
      <c r="D186" s="27"/>
      <c r="E186" s="103"/>
      <c r="F186" s="100"/>
      <c r="G186" s="29"/>
      <c r="H186" s="29"/>
      <c r="I186" s="71"/>
      <c r="J186" s="75"/>
    </row>
    <row r="187" spans="1:10" ht="15.75" customHeight="1">
      <c r="A187" s="26">
        <v>195</v>
      </c>
      <c r="B187" s="27"/>
      <c r="C187" s="27"/>
      <c r="D187" s="27"/>
      <c r="E187" s="103"/>
      <c r="F187" s="100"/>
      <c r="G187" s="29"/>
      <c r="H187" s="29"/>
      <c r="I187" s="71"/>
      <c r="J187" s="75"/>
    </row>
    <row r="188" spans="1:10" ht="15.75" customHeight="1">
      <c r="A188" s="26">
        <v>196</v>
      </c>
      <c r="B188" s="27"/>
      <c r="C188" s="27"/>
      <c r="D188" s="27"/>
      <c r="E188" s="103"/>
      <c r="F188" s="100"/>
      <c r="G188" s="29"/>
      <c r="H188" s="29"/>
      <c r="I188" s="71"/>
      <c r="J188" s="75"/>
    </row>
    <row r="189" spans="1:10" ht="15.75" customHeight="1">
      <c r="A189" s="26">
        <v>197</v>
      </c>
      <c r="B189" s="27"/>
      <c r="C189" s="27"/>
      <c r="D189" s="27"/>
      <c r="E189" s="103"/>
      <c r="F189" s="100"/>
      <c r="G189" s="29"/>
      <c r="H189" s="29"/>
      <c r="I189" s="71"/>
      <c r="J189" s="75"/>
    </row>
    <row r="190" spans="1:10" ht="15.75" customHeight="1">
      <c r="A190" s="26">
        <v>198</v>
      </c>
      <c r="B190" s="27"/>
      <c r="C190" s="27"/>
      <c r="D190" s="27"/>
      <c r="E190" s="103"/>
      <c r="F190" s="100"/>
      <c r="G190" s="29"/>
      <c r="H190" s="29"/>
      <c r="I190" s="71"/>
      <c r="J190" s="75"/>
    </row>
    <row r="191" spans="1:10" ht="15.75" customHeight="1" thickBot="1">
      <c r="A191" s="31">
        <v>199</v>
      </c>
      <c r="B191" s="32"/>
      <c r="C191" s="32"/>
      <c r="D191" s="32"/>
      <c r="E191" s="109"/>
      <c r="F191" s="102"/>
      <c r="G191" s="33"/>
      <c r="H191" s="33"/>
      <c r="I191" s="72"/>
      <c r="J191" s="77"/>
    </row>
    <row r="192" spans="1:10" ht="15.75" customHeight="1">
      <c r="A192" s="18">
        <v>200</v>
      </c>
      <c r="B192" s="19"/>
      <c r="C192" s="19"/>
      <c r="D192" s="19"/>
      <c r="E192" s="20"/>
      <c r="F192" s="106"/>
      <c r="G192" s="21"/>
      <c r="H192" s="21"/>
      <c r="I192" s="70"/>
      <c r="J192" s="75"/>
    </row>
    <row r="193" spans="1:10" ht="15.75" customHeight="1">
      <c r="A193" s="26">
        <v>201</v>
      </c>
      <c r="B193" s="27"/>
      <c r="C193" s="27"/>
      <c r="D193" s="27"/>
      <c r="E193" s="28"/>
      <c r="F193" s="100"/>
      <c r="G193" s="29"/>
      <c r="H193" s="29"/>
      <c r="I193" s="71"/>
      <c r="J193" s="75"/>
    </row>
    <row r="194" spans="1:10" ht="15.75" customHeight="1">
      <c r="A194" s="26">
        <v>202</v>
      </c>
      <c r="B194" s="27"/>
      <c r="C194" s="27"/>
      <c r="D194" s="27"/>
      <c r="E194" s="28"/>
      <c r="F194" s="100"/>
      <c r="G194" s="29"/>
      <c r="H194" s="29"/>
      <c r="I194" s="71"/>
      <c r="J194" s="75"/>
    </row>
    <row r="195" spans="1:10" ht="15.75" customHeight="1">
      <c r="A195" s="26">
        <v>203</v>
      </c>
      <c r="B195" s="27"/>
      <c r="C195" s="27"/>
      <c r="D195" s="27"/>
      <c r="E195" s="103"/>
      <c r="F195" s="100"/>
      <c r="G195" s="29"/>
      <c r="H195" s="29"/>
      <c r="I195" s="71"/>
      <c r="J195" s="75"/>
    </row>
    <row r="196" spans="1:10" ht="15.75" customHeight="1">
      <c r="A196" s="26">
        <v>204</v>
      </c>
      <c r="B196" s="27"/>
      <c r="C196" s="27"/>
      <c r="D196" s="27"/>
      <c r="E196" s="103"/>
      <c r="F196" s="100"/>
      <c r="G196" s="29"/>
      <c r="H196" s="29"/>
      <c r="I196" s="71"/>
      <c r="J196" s="75"/>
    </row>
    <row r="197" spans="1:10" ht="15.75" customHeight="1">
      <c r="A197" s="26">
        <v>205</v>
      </c>
      <c r="B197" s="27"/>
      <c r="C197" s="27"/>
      <c r="D197" s="27"/>
      <c r="E197" s="103"/>
      <c r="F197" s="100"/>
      <c r="G197" s="29"/>
      <c r="H197" s="29"/>
      <c r="I197" s="71"/>
      <c r="J197" s="75"/>
    </row>
    <row r="198" spans="1:10" ht="15.75" customHeight="1">
      <c r="A198" s="26">
        <v>206</v>
      </c>
      <c r="B198" s="27"/>
      <c r="C198" s="27"/>
      <c r="D198" s="27"/>
      <c r="E198" s="103"/>
      <c r="F198" s="100"/>
      <c r="G198" s="29"/>
      <c r="H198" s="29"/>
      <c r="I198" s="71"/>
      <c r="J198" s="75"/>
    </row>
    <row r="199" spans="1:10" ht="15.75" customHeight="1">
      <c r="A199" s="26">
        <v>207</v>
      </c>
      <c r="B199" s="27"/>
      <c r="C199" s="27"/>
      <c r="D199" s="27"/>
      <c r="E199" s="103"/>
      <c r="F199" s="100"/>
      <c r="G199" s="29"/>
      <c r="H199" s="29"/>
      <c r="I199" s="71"/>
      <c r="J199" s="75"/>
    </row>
    <row r="200" spans="1:10" ht="15.75" customHeight="1">
      <c r="A200" s="26">
        <v>208</v>
      </c>
      <c r="B200" s="27"/>
      <c r="C200" s="27"/>
      <c r="D200" s="27"/>
      <c r="E200" s="103"/>
      <c r="F200" s="100"/>
      <c r="G200" s="29"/>
      <c r="H200" s="29"/>
      <c r="I200" s="71"/>
      <c r="J200" s="75"/>
    </row>
    <row r="201" spans="1:10" ht="15.75" customHeight="1" thickBot="1">
      <c r="A201" s="31">
        <v>209</v>
      </c>
      <c r="B201" s="32"/>
      <c r="C201" s="32"/>
      <c r="D201" s="32"/>
      <c r="E201" s="109"/>
      <c r="F201" s="102"/>
      <c r="G201" s="33"/>
      <c r="H201" s="33"/>
      <c r="I201" s="72"/>
      <c r="J201" s="77"/>
    </row>
    <row r="202" spans="1:10" ht="15.75" customHeight="1">
      <c r="A202" s="18">
        <v>210</v>
      </c>
      <c r="B202" s="19"/>
      <c r="C202" s="19"/>
      <c r="D202" s="19"/>
      <c r="E202" s="20"/>
      <c r="F202" s="106"/>
      <c r="G202" s="21"/>
      <c r="H202" s="21"/>
      <c r="I202" s="70"/>
      <c r="J202" s="75"/>
    </row>
    <row r="203" spans="1:10" ht="15.75" customHeight="1">
      <c r="A203" s="26">
        <v>211</v>
      </c>
      <c r="B203" s="27"/>
      <c r="C203" s="27"/>
      <c r="D203" s="27"/>
      <c r="E203" s="28"/>
      <c r="F203" s="100"/>
      <c r="G203" s="29"/>
      <c r="H203" s="29"/>
      <c r="I203" s="71"/>
      <c r="J203" s="75"/>
    </row>
    <row r="204" spans="1:10" ht="15.75" customHeight="1">
      <c r="A204" s="26">
        <v>212</v>
      </c>
      <c r="B204" s="27"/>
      <c r="C204" s="27"/>
      <c r="D204" s="27"/>
      <c r="E204" s="28"/>
      <c r="F204" s="100"/>
      <c r="G204" s="29"/>
      <c r="H204" s="29"/>
      <c r="I204" s="71"/>
      <c r="J204" s="75"/>
    </row>
    <row r="205" spans="1:10" ht="15.75" customHeight="1">
      <c r="A205" s="26">
        <v>213</v>
      </c>
      <c r="B205" s="27"/>
      <c r="C205" s="27"/>
      <c r="D205" s="27"/>
      <c r="E205" s="103"/>
      <c r="F205" s="100"/>
      <c r="G205" s="29"/>
      <c r="H205" s="29"/>
      <c r="I205" s="71"/>
      <c r="J205" s="75"/>
    </row>
    <row r="206" spans="1:10" ht="15.75" customHeight="1">
      <c r="A206" s="26">
        <v>214</v>
      </c>
      <c r="B206" s="27"/>
      <c r="C206" s="27"/>
      <c r="D206" s="27"/>
      <c r="E206" s="103"/>
      <c r="F206" s="100"/>
      <c r="G206" s="29"/>
      <c r="H206" s="29"/>
      <c r="I206" s="71"/>
      <c r="J206" s="75"/>
    </row>
    <row r="207" spans="1:10" ht="15.75" customHeight="1">
      <c r="A207" s="26">
        <v>215</v>
      </c>
      <c r="B207" s="27"/>
      <c r="C207" s="27"/>
      <c r="D207" s="27"/>
      <c r="E207" s="103"/>
      <c r="F207" s="100"/>
      <c r="G207" s="29"/>
      <c r="H207" s="29"/>
      <c r="I207" s="71"/>
      <c r="J207" s="75"/>
    </row>
    <row r="208" spans="1:10" ht="15.75" customHeight="1">
      <c r="A208" s="26">
        <v>216</v>
      </c>
      <c r="B208" s="27"/>
      <c r="C208" s="27"/>
      <c r="D208" s="27"/>
      <c r="E208" s="103"/>
      <c r="F208" s="100"/>
      <c r="G208" s="29"/>
      <c r="H208" s="29"/>
      <c r="I208" s="71"/>
      <c r="J208" s="75"/>
    </row>
    <row r="209" spans="1:10" ht="15.75" customHeight="1">
      <c r="A209" s="26">
        <v>217</v>
      </c>
      <c r="B209" s="27"/>
      <c r="C209" s="27"/>
      <c r="D209" s="27"/>
      <c r="E209" s="103"/>
      <c r="F209" s="100"/>
      <c r="G209" s="29"/>
      <c r="H209" s="29"/>
      <c r="I209" s="71"/>
      <c r="J209" s="75"/>
    </row>
    <row r="210" spans="1:10" ht="15.75" customHeight="1">
      <c r="A210" s="26">
        <v>218</v>
      </c>
      <c r="B210" s="27"/>
      <c r="C210" s="27"/>
      <c r="D210" s="27"/>
      <c r="E210" s="103"/>
      <c r="F210" s="100"/>
      <c r="G210" s="29"/>
      <c r="H210" s="29"/>
      <c r="I210" s="71"/>
      <c r="J210" s="75"/>
    </row>
    <row r="211" spans="1:10" ht="15.75" customHeight="1" thickBot="1">
      <c r="A211" s="31">
        <v>219</v>
      </c>
      <c r="B211" s="32"/>
      <c r="C211" s="32"/>
      <c r="D211" s="32"/>
      <c r="E211" s="109"/>
      <c r="F211" s="102"/>
      <c r="G211" s="33"/>
      <c r="H211" s="33"/>
      <c r="I211" s="72"/>
      <c r="J211" s="77"/>
    </row>
    <row r="212" spans="1:10" ht="15.75" customHeight="1">
      <c r="A212" s="18">
        <v>220</v>
      </c>
      <c r="B212" s="19"/>
      <c r="C212" s="19"/>
      <c r="D212" s="19"/>
      <c r="E212" s="20"/>
      <c r="F212" s="106"/>
      <c r="G212" s="21"/>
      <c r="H212" s="21"/>
      <c r="I212" s="70"/>
      <c r="J212" s="75"/>
    </row>
    <row r="213" spans="1:10" ht="15.75" customHeight="1">
      <c r="A213" s="26">
        <v>221</v>
      </c>
      <c r="B213" s="27"/>
      <c r="C213" s="27"/>
      <c r="D213" s="27"/>
      <c r="E213" s="28"/>
      <c r="F213" s="100"/>
      <c r="G213" s="29"/>
      <c r="H213" s="29"/>
      <c r="I213" s="71"/>
      <c r="J213" s="75"/>
    </row>
    <row r="214" spans="1:10" ht="15.75" customHeight="1">
      <c r="A214" s="26">
        <v>222</v>
      </c>
      <c r="B214" s="27"/>
      <c r="C214" s="27"/>
      <c r="D214" s="27"/>
      <c r="E214" s="28"/>
      <c r="F214" s="100"/>
      <c r="G214" s="29"/>
      <c r="H214" s="29"/>
      <c r="I214" s="71"/>
      <c r="J214" s="75"/>
    </row>
    <row r="215" spans="1:10" ht="15.75" customHeight="1">
      <c r="A215" s="26">
        <v>223</v>
      </c>
      <c r="B215" s="27"/>
      <c r="C215" s="27"/>
      <c r="D215" s="27"/>
      <c r="E215" s="103"/>
      <c r="F215" s="100"/>
      <c r="G215" s="29"/>
      <c r="H215" s="29"/>
      <c r="I215" s="71"/>
      <c r="J215" s="75"/>
    </row>
    <row r="216" spans="1:10" ht="15.75" customHeight="1">
      <c r="A216" s="26">
        <v>224</v>
      </c>
      <c r="B216" s="27"/>
      <c r="C216" s="27"/>
      <c r="D216" s="27"/>
      <c r="E216" s="103"/>
      <c r="F216" s="100"/>
      <c r="G216" s="29"/>
      <c r="H216" s="29"/>
      <c r="I216" s="71"/>
      <c r="J216" s="75"/>
    </row>
    <row r="217" spans="1:10" ht="15.75" customHeight="1">
      <c r="A217" s="26">
        <v>225</v>
      </c>
      <c r="B217" s="27"/>
      <c r="C217" s="27"/>
      <c r="D217" s="27"/>
      <c r="E217" s="103"/>
      <c r="F217" s="100"/>
      <c r="G217" s="29"/>
      <c r="H217" s="29"/>
      <c r="I217" s="71"/>
      <c r="J217" s="76"/>
    </row>
    <row r="218" spans="1:10" ht="15.75" customHeight="1">
      <c r="A218" s="26">
        <v>226</v>
      </c>
      <c r="B218" s="27"/>
      <c r="C218" s="27"/>
      <c r="D218" s="27"/>
      <c r="E218" s="103"/>
      <c r="F218" s="100"/>
      <c r="G218" s="29"/>
      <c r="H218" s="29"/>
      <c r="I218" s="71"/>
      <c r="J218" s="76"/>
    </row>
    <row r="219" spans="1:10" ht="15.75" customHeight="1">
      <c r="A219" s="26">
        <v>227</v>
      </c>
      <c r="B219" s="27"/>
      <c r="C219" s="27"/>
      <c r="D219" s="27"/>
      <c r="E219" s="103"/>
      <c r="F219" s="100"/>
      <c r="G219" s="29"/>
      <c r="H219" s="29"/>
      <c r="I219" s="71"/>
      <c r="J219" s="76"/>
    </row>
    <row r="220" spans="1:10" ht="15.75" customHeight="1">
      <c r="A220" s="26">
        <v>228</v>
      </c>
      <c r="B220" s="27"/>
      <c r="C220" s="27"/>
      <c r="D220" s="27"/>
      <c r="E220" s="103"/>
      <c r="F220" s="100"/>
      <c r="G220" s="29"/>
      <c r="H220" s="29"/>
      <c r="I220" s="71"/>
      <c r="J220" s="76"/>
    </row>
    <row r="221" spans="1:10" ht="15.75" customHeight="1" thickBot="1">
      <c r="A221" s="31">
        <v>229</v>
      </c>
      <c r="B221" s="32"/>
      <c r="C221" s="32"/>
      <c r="D221" s="32"/>
      <c r="E221" s="109"/>
      <c r="F221" s="102"/>
      <c r="G221" s="33"/>
      <c r="H221" s="33"/>
      <c r="I221" s="72"/>
      <c r="J221" s="79"/>
    </row>
    <row r="222" spans="1:10" ht="15.75" customHeight="1">
      <c r="A222" s="18">
        <v>230</v>
      </c>
      <c r="B222" s="19"/>
      <c r="C222" s="19"/>
      <c r="D222" s="19"/>
      <c r="E222" s="20"/>
      <c r="F222" s="106"/>
      <c r="G222" s="21"/>
      <c r="H222" s="21"/>
      <c r="I222" s="70"/>
      <c r="J222" s="76"/>
    </row>
    <row r="223" spans="1:10" ht="15.75" customHeight="1">
      <c r="A223" s="26">
        <v>231</v>
      </c>
      <c r="B223" s="27"/>
      <c r="C223" s="27"/>
      <c r="D223" s="27"/>
      <c r="E223" s="28"/>
      <c r="F223" s="100"/>
      <c r="G223" s="29"/>
      <c r="H223" s="29"/>
      <c r="I223" s="71"/>
      <c r="J223" s="76"/>
    </row>
    <row r="224" spans="1:10" ht="15.75" customHeight="1">
      <c r="A224" s="26">
        <v>232</v>
      </c>
      <c r="B224" s="27"/>
      <c r="C224" s="27"/>
      <c r="D224" s="27"/>
      <c r="E224" s="28"/>
      <c r="F224" s="100"/>
      <c r="G224" s="29"/>
      <c r="H224" s="29"/>
      <c r="I224" s="71"/>
      <c r="J224" s="76"/>
    </row>
    <row r="225" spans="1:10" ht="15.75" customHeight="1">
      <c r="A225" s="26">
        <v>233</v>
      </c>
      <c r="B225" s="27"/>
      <c r="C225" s="27"/>
      <c r="D225" s="27"/>
      <c r="E225" s="103"/>
      <c r="F225" s="100"/>
      <c r="G225" s="29"/>
      <c r="H225" s="29"/>
      <c r="I225" s="71"/>
      <c r="J225" s="76"/>
    </row>
    <row r="226" spans="1:10" ht="15.75" customHeight="1">
      <c r="A226" s="26">
        <v>234</v>
      </c>
      <c r="B226" s="27"/>
      <c r="C226" s="27"/>
      <c r="D226" s="27"/>
      <c r="E226" s="103"/>
      <c r="F226" s="100"/>
      <c r="G226" s="29"/>
      <c r="H226" s="29"/>
      <c r="I226" s="71"/>
      <c r="J226" s="76"/>
    </row>
    <row r="227" spans="1:10" ht="15.75" customHeight="1">
      <c r="A227" s="26">
        <v>235</v>
      </c>
      <c r="B227" s="27"/>
      <c r="C227" s="27"/>
      <c r="D227" s="27"/>
      <c r="E227" s="103"/>
      <c r="F227" s="100"/>
      <c r="G227" s="29"/>
      <c r="H227" s="29"/>
      <c r="I227" s="71"/>
      <c r="J227" s="75"/>
    </row>
    <row r="228" spans="1:10" ht="15.75" customHeight="1">
      <c r="A228" s="26">
        <v>236</v>
      </c>
      <c r="B228" s="27"/>
      <c r="C228" s="27"/>
      <c r="D228" s="27"/>
      <c r="E228" s="103"/>
      <c r="F228" s="100"/>
      <c r="G228" s="29"/>
      <c r="H228" s="29"/>
      <c r="I228" s="71"/>
      <c r="J228" s="75"/>
    </row>
    <row r="229" spans="1:10" ht="15.75" customHeight="1">
      <c r="A229" s="26">
        <v>237</v>
      </c>
      <c r="B229" s="27"/>
      <c r="C229" s="27"/>
      <c r="D229" s="27"/>
      <c r="E229" s="103"/>
      <c r="F229" s="100"/>
      <c r="G229" s="29"/>
      <c r="H229" s="29"/>
      <c r="I229" s="71"/>
      <c r="J229" s="75"/>
    </row>
    <row r="230" spans="1:10" ht="15.75" customHeight="1">
      <c r="A230" s="26">
        <v>238</v>
      </c>
      <c r="B230" s="27"/>
      <c r="C230" s="27"/>
      <c r="D230" s="27"/>
      <c r="E230" s="103"/>
      <c r="F230" s="100"/>
      <c r="G230" s="29"/>
      <c r="H230" s="29"/>
      <c r="I230" s="71"/>
      <c r="J230" s="75"/>
    </row>
    <row r="231" spans="1:10" ht="15.75" customHeight="1" thickBot="1">
      <c r="A231" s="31">
        <v>239</v>
      </c>
      <c r="B231" s="32"/>
      <c r="C231" s="32"/>
      <c r="D231" s="32"/>
      <c r="E231" s="109"/>
      <c r="F231" s="102"/>
      <c r="G231" s="33"/>
      <c r="H231" s="33"/>
      <c r="I231" s="72"/>
      <c r="J231" s="77"/>
    </row>
    <row r="232" spans="1:10" ht="15.75" customHeight="1">
      <c r="A232" s="18">
        <v>240</v>
      </c>
      <c r="B232" s="19"/>
      <c r="C232" s="19"/>
      <c r="D232" s="19"/>
      <c r="E232" s="20"/>
      <c r="F232" s="106"/>
      <c r="G232" s="21"/>
      <c r="H232" s="21"/>
      <c r="I232" s="70"/>
      <c r="J232" s="75"/>
    </row>
    <row r="233" spans="1:10" ht="15.75" customHeight="1">
      <c r="A233" s="26">
        <v>241</v>
      </c>
      <c r="B233" s="27"/>
      <c r="C233" s="27"/>
      <c r="D233" s="27"/>
      <c r="E233" s="28"/>
      <c r="F233" s="100"/>
      <c r="G233" s="29"/>
      <c r="H233" s="29"/>
      <c r="I233" s="71"/>
      <c r="J233" s="75"/>
    </row>
    <row r="234" spans="1:10" ht="15.75" customHeight="1">
      <c r="A234" s="26">
        <v>242</v>
      </c>
      <c r="B234" s="27"/>
      <c r="C234" s="27"/>
      <c r="D234" s="27"/>
      <c r="E234" s="28"/>
      <c r="F234" s="100"/>
      <c r="G234" s="29"/>
      <c r="H234" s="29"/>
      <c r="I234" s="71"/>
      <c r="J234" s="75"/>
    </row>
    <row r="235" spans="1:10" ht="15.75" customHeight="1">
      <c r="A235" s="26">
        <v>243</v>
      </c>
      <c r="B235" s="27"/>
      <c r="C235" s="27"/>
      <c r="D235" s="27"/>
      <c r="E235" s="103"/>
      <c r="F235" s="100"/>
      <c r="G235" s="29"/>
      <c r="H235" s="29"/>
      <c r="I235" s="71"/>
      <c r="J235" s="75"/>
    </row>
    <row r="236" spans="1:10" ht="15.75" customHeight="1">
      <c r="A236" s="26">
        <v>244</v>
      </c>
      <c r="B236" s="27"/>
      <c r="C236" s="27"/>
      <c r="D236" s="27"/>
      <c r="E236" s="103"/>
      <c r="F236" s="100"/>
      <c r="G236" s="29"/>
      <c r="H236" s="29"/>
      <c r="I236" s="71"/>
      <c r="J236" s="75"/>
    </row>
    <row r="237" spans="1:10" ht="15.75" customHeight="1">
      <c r="A237" s="26">
        <v>245</v>
      </c>
      <c r="B237" s="27"/>
      <c r="C237" s="27"/>
      <c r="D237" s="27"/>
      <c r="E237" s="103"/>
      <c r="F237" s="100"/>
      <c r="G237" s="29"/>
      <c r="H237" s="29"/>
      <c r="I237" s="71"/>
      <c r="J237" s="75"/>
    </row>
    <row r="238" spans="1:10" ht="15.75" customHeight="1">
      <c r="A238" s="26">
        <v>246</v>
      </c>
      <c r="B238" s="27"/>
      <c r="C238" s="27"/>
      <c r="D238" s="27"/>
      <c r="E238" s="103"/>
      <c r="F238" s="100"/>
      <c r="G238" s="29"/>
      <c r="H238" s="29"/>
      <c r="I238" s="71"/>
      <c r="J238" s="75"/>
    </row>
    <row r="239" spans="1:10" ht="15.75" customHeight="1">
      <c r="A239" s="26">
        <v>247</v>
      </c>
      <c r="B239" s="27"/>
      <c r="C239" s="27"/>
      <c r="D239" s="27"/>
      <c r="E239" s="103"/>
      <c r="F239" s="100"/>
      <c r="G239" s="29"/>
      <c r="H239" s="29"/>
      <c r="I239" s="71"/>
      <c r="J239" s="75"/>
    </row>
    <row r="240" spans="1:10" ht="15.75" customHeight="1">
      <c r="A240" s="26">
        <v>248</v>
      </c>
      <c r="B240" s="27"/>
      <c r="C240" s="27"/>
      <c r="D240" s="27"/>
      <c r="E240" s="103"/>
      <c r="F240" s="100"/>
      <c r="G240" s="29"/>
      <c r="H240" s="29"/>
      <c r="I240" s="71"/>
      <c r="J240" s="75"/>
    </row>
    <row r="241" spans="1:10" ht="15.75" customHeight="1" thickBot="1">
      <c r="A241" s="31">
        <v>249</v>
      </c>
      <c r="B241" s="32"/>
      <c r="C241" s="32"/>
      <c r="D241" s="32"/>
      <c r="E241" s="109"/>
      <c r="F241" s="102"/>
      <c r="G241" s="33"/>
      <c r="H241" s="33"/>
      <c r="I241" s="72"/>
      <c r="J241" s="77"/>
    </row>
    <row r="242" spans="1:10" ht="15.75" customHeight="1">
      <c r="A242" s="18">
        <v>250</v>
      </c>
      <c r="B242" s="19"/>
      <c r="C242" s="19"/>
      <c r="D242" s="19"/>
      <c r="E242" s="20"/>
      <c r="F242" s="106"/>
      <c r="G242" s="21"/>
      <c r="H242" s="21"/>
      <c r="I242" s="70"/>
      <c r="J242" s="75"/>
    </row>
    <row r="243" spans="1:10" ht="15.75" customHeight="1">
      <c r="A243" s="26">
        <v>251</v>
      </c>
      <c r="B243" s="27"/>
      <c r="C243" s="27"/>
      <c r="D243" s="27"/>
      <c r="E243" s="28"/>
      <c r="F243" s="100"/>
      <c r="G243" s="29"/>
      <c r="H243" s="29"/>
      <c r="I243" s="71"/>
      <c r="J243" s="75"/>
    </row>
    <row r="244" spans="1:10" ht="15.75" customHeight="1">
      <c r="A244" s="26">
        <v>252</v>
      </c>
      <c r="B244" s="27"/>
      <c r="C244" s="27"/>
      <c r="D244" s="27"/>
      <c r="E244" s="28"/>
      <c r="F244" s="100"/>
      <c r="G244" s="29"/>
      <c r="H244" s="29"/>
      <c r="I244" s="71"/>
      <c r="J244" s="75"/>
    </row>
    <row r="245" spans="1:10" ht="15.75" customHeight="1">
      <c r="A245" s="26">
        <v>253</v>
      </c>
      <c r="B245" s="27"/>
      <c r="C245" s="27"/>
      <c r="D245" s="27"/>
      <c r="E245" s="103"/>
      <c r="F245" s="100"/>
      <c r="G245" s="29"/>
      <c r="H245" s="29"/>
      <c r="I245" s="71"/>
      <c r="J245" s="75"/>
    </row>
    <row r="246" spans="1:10" ht="15.75" customHeight="1">
      <c r="A246" s="26">
        <v>254</v>
      </c>
      <c r="B246" s="27"/>
      <c r="C246" s="27"/>
      <c r="D246" s="27"/>
      <c r="E246" s="103"/>
      <c r="F246" s="100"/>
      <c r="G246" s="29"/>
      <c r="H246" s="29"/>
      <c r="I246" s="71"/>
      <c r="J246" s="75"/>
    </row>
    <row r="247" spans="1:10" ht="15.75" customHeight="1">
      <c r="A247" s="26">
        <v>255</v>
      </c>
      <c r="B247" s="27"/>
      <c r="C247" s="27"/>
      <c r="D247" s="27"/>
      <c r="E247" s="103"/>
      <c r="F247" s="100"/>
      <c r="G247" s="29"/>
      <c r="H247" s="29"/>
      <c r="I247" s="71"/>
      <c r="J247" s="75"/>
    </row>
    <row r="248" spans="1:10" ht="15.75" customHeight="1">
      <c r="A248" s="26">
        <v>256</v>
      </c>
      <c r="B248" s="27"/>
      <c r="C248" s="27"/>
      <c r="D248" s="27"/>
      <c r="E248" s="103"/>
      <c r="F248" s="100"/>
      <c r="G248" s="29"/>
      <c r="H248" s="29"/>
      <c r="I248" s="71"/>
      <c r="J248" s="75"/>
    </row>
    <row r="249" spans="1:10" ht="15.75" customHeight="1">
      <c r="A249" s="26">
        <v>257</v>
      </c>
      <c r="B249" s="27"/>
      <c r="C249" s="27"/>
      <c r="D249" s="27"/>
      <c r="E249" s="103"/>
      <c r="F249" s="100"/>
      <c r="G249" s="29"/>
      <c r="H249" s="29"/>
      <c r="I249" s="71"/>
      <c r="J249" s="75"/>
    </row>
    <row r="250" spans="1:10" ht="15.75" customHeight="1">
      <c r="A250" s="26">
        <v>258</v>
      </c>
      <c r="B250" s="27"/>
      <c r="C250" s="27"/>
      <c r="D250" s="27"/>
      <c r="E250" s="103"/>
      <c r="F250" s="100"/>
      <c r="G250" s="29"/>
      <c r="H250" s="29"/>
      <c r="I250" s="71"/>
      <c r="J250" s="75"/>
    </row>
    <row r="251" spans="1:10" ht="15.75" customHeight="1" thickBot="1">
      <c r="A251" s="31">
        <v>259</v>
      </c>
      <c r="B251" s="32"/>
      <c r="C251" s="32"/>
      <c r="D251" s="32"/>
      <c r="E251" s="109"/>
      <c r="F251" s="102"/>
      <c r="G251" s="33"/>
      <c r="H251" s="33"/>
      <c r="I251" s="72"/>
      <c r="J251" s="75"/>
    </row>
    <row r="252" spans="1:10" ht="15.75" customHeight="1" thickBot="1">
      <c r="A252" s="18">
        <v>260</v>
      </c>
      <c r="B252" s="19"/>
      <c r="C252" s="19"/>
      <c r="D252" s="19"/>
      <c r="E252" s="20"/>
      <c r="F252" s="106"/>
      <c r="G252" s="21"/>
      <c r="H252" s="21"/>
      <c r="I252" s="70"/>
      <c r="J252" s="78"/>
    </row>
    <row r="253" spans="1:10" ht="15.75" customHeight="1">
      <c r="A253" s="26">
        <v>261</v>
      </c>
      <c r="B253" s="27"/>
      <c r="C253" s="27"/>
      <c r="D253" s="27"/>
      <c r="E253" s="28"/>
      <c r="F253" s="100"/>
      <c r="G253" s="29"/>
      <c r="H253" s="29"/>
      <c r="I253" s="71"/>
      <c r="J253" s="75"/>
    </row>
    <row r="254" spans="1:10" ht="15.75" customHeight="1">
      <c r="A254" s="26">
        <v>262</v>
      </c>
      <c r="B254" s="27"/>
      <c r="C254" s="27"/>
      <c r="D254" s="27"/>
      <c r="E254" s="28"/>
      <c r="F254" s="100"/>
      <c r="G254" s="29"/>
      <c r="H254" s="29"/>
      <c r="I254" s="71"/>
      <c r="J254" s="75"/>
    </row>
    <row r="255" spans="1:10" ht="15.75" customHeight="1">
      <c r="A255" s="26">
        <v>263</v>
      </c>
      <c r="B255" s="27"/>
      <c r="C255" s="27"/>
      <c r="D255" s="27"/>
      <c r="E255" s="103"/>
      <c r="F255" s="100"/>
      <c r="G255" s="29"/>
      <c r="H255" s="29"/>
      <c r="I255" s="71"/>
      <c r="J255" s="75"/>
    </row>
    <row r="256" spans="1:10" ht="15.75" customHeight="1">
      <c r="A256" s="26">
        <v>264</v>
      </c>
      <c r="B256" s="27"/>
      <c r="C256" s="27"/>
      <c r="D256" s="27"/>
      <c r="E256" s="103"/>
      <c r="F256" s="100"/>
      <c r="G256" s="29"/>
      <c r="H256" s="29"/>
      <c r="I256" s="71"/>
      <c r="J256" s="75"/>
    </row>
    <row r="257" spans="1:10" ht="15.75" customHeight="1">
      <c r="A257" s="26">
        <v>265</v>
      </c>
      <c r="B257" s="27"/>
      <c r="C257" s="27"/>
      <c r="D257" s="27"/>
      <c r="E257" s="103"/>
      <c r="F257" s="100"/>
      <c r="G257" s="29"/>
      <c r="H257" s="29"/>
      <c r="I257" s="71"/>
      <c r="J257" s="75"/>
    </row>
    <row r="258" spans="1:10" ht="15.75" customHeight="1">
      <c r="A258" s="26">
        <v>266</v>
      </c>
      <c r="B258" s="27"/>
      <c r="C258" s="27"/>
      <c r="D258" s="27"/>
      <c r="E258" s="103"/>
      <c r="F258" s="100"/>
      <c r="G258" s="29"/>
      <c r="H258" s="29"/>
      <c r="I258" s="71"/>
      <c r="J258" s="75"/>
    </row>
    <row r="259" spans="1:10" ht="15.75" customHeight="1">
      <c r="A259" s="26">
        <v>267</v>
      </c>
      <c r="B259" s="27"/>
      <c r="C259" s="27"/>
      <c r="D259" s="27"/>
      <c r="E259" s="103"/>
      <c r="F259" s="100"/>
      <c r="G259" s="29"/>
      <c r="H259" s="29"/>
      <c r="I259" s="71"/>
      <c r="J259" s="75"/>
    </row>
    <row r="260" spans="1:10" ht="15.75" customHeight="1">
      <c r="A260" s="26">
        <v>268</v>
      </c>
      <c r="B260" s="27"/>
      <c r="C260" s="27"/>
      <c r="D260" s="27"/>
      <c r="E260" s="103"/>
      <c r="F260" s="100"/>
      <c r="G260" s="29"/>
      <c r="H260" s="29"/>
      <c r="I260" s="71"/>
      <c r="J260" s="75"/>
    </row>
    <row r="261" spans="1:10" ht="15.75" customHeight="1" thickBot="1">
      <c r="A261" s="31">
        <v>269</v>
      </c>
      <c r="B261" s="32"/>
      <c r="C261" s="32"/>
      <c r="D261" s="32"/>
      <c r="E261" s="109"/>
      <c r="F261" s="102"/>
      <c r="G261" s="33"/>
      <c r="H261" s="33"/>
      <c r="I261" s="72"/>
      <c r="J261" s="77"/>
    </row>
    <row r="262" spans="1:10" ht="15.75" customHeight="1">
      <c r="A262" s="18">
        <v>270</v>
      </c>
      <c r="B262" s="19"/>
      <c r="C262" s="19"/>
      <c r="D262" s="19"/>
      <c r="E262" s="20"/>
      <c r="F262" s="106"/>
      <c r="G262" s="21"/>
      <c r="H262" s="21"/>
      <c r="I262" s="70"/>
      <c r="J262" s="75"/>
    </row>
    <row r="263" spans="1:10" ht="15.75" customHeight="1">
      <c r="A263" s="26">
        <v>271</v>
      </c>
      <c r="B263" s="27"/>
      <c r="C263" s="27"/>
      <c r="D263" s="27"/>
      <c r="E263" s="28"/>
      <c r="F263" s="100"/>
      <c r="G263" s="29"/>
      <c r="H263" s="29"/>
      <c r="I263" s="71"/>
      <c r="J263" s="75"/>
    </row>
    <row r="264" spans="1:10" ht="15.75" customHeight="1">
      <c r="A264" s="26">
        <v>272</v>
      </c>
      <c r="B264" s="27"/>
      <c r="C264" s="27"/>
      <c r="D264" s="27"/>
      <c r="E264" s="28"/>
      <c r="F264" s="100"/>
      <c r="G264" s="29"/>
      <c r="H264" s="29"/>
      <c r="I264" s="71"/>
      <c r="J264" s="75"/>
    </row>
    <row r="265" spans="1:10" ht="15.75" customHeight="1">
      <c r="A265" s="26">
        <v>273</v>
      </c>
      <c r="B265" s="27"/>
      <c r="C265" s="27"/>
      <c r="D265" s="27"/>
      <c r="E265" s="103"/>
      <c r="F265" s="100"/>
      <c r="G265" s="29"/>
      <c r="H265" s="29"/>
      <c r="I265" s="71"/>
      <c r="J265" s="75"/>
    </row>
    <row r="266" spans="1:10" ht="15.75" customHeight="1">
      <c r="A266" s="26">
        <v>274</v>
      </c>
      <c r="B266" s="27"/>
      <c r="C266" s="27"/>
      <c r="D266" s="27"/>
      <c r="E266" s="103"/>
      <c r="F266" s="100"/>
      <c r="G266" s="29"/>
      <c r="H266" s="29"/>
      <c r="I266" s="71"/>
      <c r="J266" s="75"/>
    </row>
    <row r="267" spans="1:10" ht="15.75" customHeight="1">
      <c r="A267" s="26">
        <v>275</v>
      </c>
      <c r="B267" s="27"/>
      <c r="C267" s="27"/>
      <c r="D267" s="27"/>
      <c r="E267" s="103"/>
      <c r="F267" s="100"/>
      <c r="G267" s="29"/>
      <c r="H267" s="29"/>
      <c r="I267" s="71"/>
      <c r="J267" s="75"/>
    </row>
    <row r="268" spans="1:10" ht="15.75" customHeight="1">
      <c r="A268" s="26">
        <v>276</v>
      </c>
      <c r="B268" s="27"/>
      <c r="C268" s="27"/>
      <c r="D268" s="27"/>
      <c r="E268" s="103"/>
      <c r="F268" s="100"/>
      <c r="G268" s="29"/>
      <c r="H268" s="29"/>
      <c r="I268" s="71"/>
      <c r="J268" s="75"/>
    </row>
    <row r="269" spans="1:10" ht="15.75" customHeight="1">
      <c r="A269" s="26">
        <v>277</v>
      </c>
      <c r="B269" s="27"/>
      <c r="C269" s="27"/>
      <c r="D269" s="27"/>
      <c r="E269" s="103"/>
      <c r="F269" s="100"/>
      <c r="G269" s="29"/>
      <c r="H269" s="29"/>
      <c r="I269" s="71"/>
      <c r="J269" s="75"/>
    </row>
    <row r="270" spans="1:10" ht="15.75" customHeight="1">
      <c r="A270" s="26">
        <v>278</v>
      </c>
      <c r="B270" s="27"/>
      <c r="C270" s="27"/>
      <c r="D270" s="27"/>
      <c r="E270" s="103"/>
      <c r="F270" s="100"/>
      <c r="G270" s="29"/>
      <c r="H270" s="29"/>
      <c r="I270" s="71"/>
      <c r="J270" s="75"/>
    </row>
    <row r="271" spans="1:10" ht="15.75" customHeight="1" thickBot="1">
      <c r="A271" s="31">
        <v>279</v>
      </c>
      <c r="B271" s="32"/>
      <c r="C271" s="32"/>
      <c r="D271" s="32"/>
      <c r="E271" s="109"/>
      <c r="F271" s="102"/>
      <c r="G271" s="33"/>
      <c r="H271" s="33"/>
      <c r="I271" s="72"/>
      <c r="J271" s="77"/>
    </row>
    <row r="272" spans="1:10" ht="15.75" customHeight="1">
      <c r="A272" s="18">
        <v>280</v>
      </c>
      <c r="B272" s="19"/>
      <c r="C272" s="19"/>
      <c r="D272" s="19"/>
      <c r="E272" s="20"/>
      <c r="F272" s="106"/>
      <c r="G272" s="21"/>
      <c r="H272" s="21"/>
      <c r="I272" s="70"/>
      <c r="J272" s="75"/>
    </row>
    <row r="273" spans="1:10" ht="15.75" customHeight="1">
      <c r="A273" s="26">
        <v>281</v>
      </c>
      <c r="B273" s="27"/>
      <c r="C273" s="27"/>
      <c r="D273" s="27"/>
      <c r="E273" s="28"/>
      <c r="F273" s="100"/>
      <c r="G273" s="29"/>
      <c r="H273" s="29"/>
      <c r="I273" s="71"/>
      <c r="J273" s="75"/>
    </row>
    <row r="274" spans="1:10" ht="15.75" customHeight="1">
      <c r="A274" s="26">
        <v>282</v>
      </c>
      <c r="B274" s="27"/>
      <c r="C274" s="27"/>
      <c r="D274" s="27"/>
      <c r="E274" s="28"/>
      <c r="F274" s="100"/>
      <c r="G274" s="29"/>
      <c r="H274" s="29"/>
      <c r="I274" s="71"/>
      <c r="J274" s="75"/>
    </row>
    <row r="275" spans="1:10" ht="15.75" customHeight="1">
      <c r="A275" s="26">
        <v>283</v>
      </c>
      <c r="B275" s="27"/>
      <c r="C275" s="27"/>
      <c r="D275" s="27"/>
      <c r="E275" s="103"/>
      <c r="F275" s="100"/>
      <c r="G275" s="29"/>
      <c r="H275" s="29"/>
      <c r="I275" s="71"/>
      <c r="J275" s="75"/>
    </row>
    <row r="276" spans="1:10" ht="15.75" customHeight="1">
      <c r="A276" s="26">
        <v>284</v>
      </c>
      <c r="B276" s="27"/>
      <c r="C276" s="27"/>
      <c r="D276" s="27"/>
      <c r="E276" s="103"/>
      <c r="F276" s="100"/>
      <c r="G276" s="29"/>
      <c r="H276" s="29"/>
      <c r="I276" s="71"/>
      <c r="J276" s="75"/>
    </row>
    <row r="277" spans="1:10" ht="15.75" customHeight="1">
      <c r="A277" s="26">
        <v>285</v>
      </c>
      <c r="B277" s="27"/>
      <c r="C277" s="27"/>
      <c r="D277" s="27"/>
      <c r="E277" s="103"/>
      <c r="F277" s="100"/>
      <c r="G277" s="29"/>
      <c r="H277" s="29"/>
      <c r="I277" s="71"/>
      <c r="J277" s="75"/>
    </row>
    <row r="278" spans="1:10" ht="15.75" customHeight="1">
      <c r="A278" s="26">
        <v>286</v>
      </c>
      <c r="B278" s="27"/>
      <c r="C278" s="27"/>
      <c r="D278" s="27"/>
      <c r="E278" s="103"/>
      <c r="F278" s="100"/>
      <c r="G278" s="29"/>
      <c r="H278" s="29"/>
      <c r="I278" s="71"/>
      <c r="J278" s="75"/>
    </row>
    <row r="279" spans="1:10" ht="15.75" customHeight="1">
      <c r="A279" s="26">
        <v>287</v>
      </c>
      <c r="B279" s="27"/>
      <c r="C279" s="27"/>
      <c r="D279" s="27"/>
      <c r="E279" s="103"/>
      <c r="F279" s="100"/>
      <c r="G279" s="29"/>
      <c r="H279" s="29"/>
      <c r="I279" s="71"/>
      <c r="J279" s="75"/>
    </row>
    <row r="280" spans="1:10" ht="15.75" customHeight="1">
      <c r="A280" s="26">
        <v>288</v>
      </c>
      <c r="B280" s="27"/>
      <c r="C280" s="27"/>
      <c r="D280" s="27"/>
      <c r="E280" s="103"/>
      <c r="F280" s="100"/>
      <c r="G280" s="29"/>
      <c r="H280" s="29"/>
      <c r="I280" s="71"/>
      <c r="J280" s="75"/>
    </row>
    <row r="281" spans="1:10" ht="15.75" customHeight="1" thickBot="1">
      <c r="A281" s="31">
        <v>289</v>
      </c>
      <c r="B281" s="32"/>
      <c r="C281" s="32"/>
      <c r="D281" s="32"/>
      <c r="E281" s="109"/>
      <c r="F281" s="102"/>
      <c r="G281" s="33"/>
      <c r="H281" s="33"/>
      <c r="I281" s="72"/>
      <c r="J281" s="77"/>
    </row>
    <row r="282" spans="1:10" ht="15.75" customHeight="1">
      <c r="A282" s="18">
        <v>290</v>
      </c>
      <c r="B282" s="19"/>
      <c r="C282" s="19"/>
      <c r="D282" s="19"/>
      <c r="E282" s="20"/>
      <c r="F282" s="106"/>
      <c r="G282" s="21"/>
      <c r="H282" s="21"/>
      <c r="I282" s="70"/>
      <c r="J282" s="75"/>
    </row>
    <row r="283" spans="1:10" ht="15.75" customHeight="1">
      <c r="A283" s="26">
        <v>291</v>
      </c>
      <c r="B283" s="27"/>
      <c r="C283" s="27"/>
      <c r="D283" s="27"/>
      <c r="E283" s="28"/>
      <c r="F283" s="100"/>
      <c r="G283" s="29"/>
      <c r="H283" s="29"/>
      <c r="I283" s="71"/>
      <c r="J283" s="75"/>
    </row>
    <row r="284" spans="1:10" ht="15.75" customHeight="1">
      <c r="A284" s="26">
        <v>292</v>
      </c>
      <c r="B284" s="27"/>
      <c r="C284" s="27"/>
      <c r="D284" s="27"/>
      <c r="E284" s="28"/>
      <c r="F284" s="100"/>
      <c r="G284" s="29"/>
      <c r="H284" s="29"/>
      <c r="I284" s="71"/>
      <c r="J284" s="75"/>
    </row>
    <row r="285" spans="1:10" ht="15.75" customHeight="1">
      <c r="A285" s="26">
        <v>293</v>
      </c>
      <c r="B285" s="27"/>
      <c r="C285" s="27"/>
      <c r="D285" s="27"/>
      <c r="E285" s="103"/>
      <c r="F285" s="100"/>
      <c r="G285" s="29"/>
      <c r="H285" s="29"/>
      <c r="I285" s="71"/>
      <c r="J285" s="75"/>
    </row>
    <row r="286" spans="1:10" ht="15.75" customHeight="1">
      <c r="A286" s="26">
        <v>294</v>
      </c>
      <c r="B286" s="27"/>
      <c r="C286" s="27"/>
      <c r="D286" s="27"/>
      <c r="E286" s="103"/>
      <c r="F286" s="100"/>
      <c r="G286" s="29"/>
      <c r="H286" s="29"/>
      <c r="I286" s="71"/>
      <c r="J286" s="75"/>
    </row>
    <row r="287" spans="1:10" ht="15.75" customHeight="1">
      <c r="A287" s="26">
        <v>295</v>
      </c>
      <c r="B287" s="27"/>
      <c r="C287" s="27"/>
      <c r="D287" s="27"/>
      <c r="E287" s="103"/>
      <c r="F287" s="100"/>
      <c r="G287" s="29"/>
      <c r="H287" s="29"/>
      <c r="I287" s="71"/>
      <c r="J287" s="75"/>
    </row>
    <row r="288" spans="1:10" ht="15.75" customHeight="1">
      <c r="A288" s="26">
        <v>296</v>
      </c>
      <c r="B288" s="27"/>
      <c r="C288" s="27"/>
      <c r="D288" s="27"/>
      <c r="E288" s="103"/>
      <c r="F288" s="100"/>
      <c r="G288" s="29"/>
      <c r="H288" s="29"/>
      <c r="I288" s="71"/>
      <c r="J288" s="75"/>
    </row>
    <row r="289" spans="1:10" ht="15.75" customHeight="1">
      <c r="A289" s="26">
        <v>297</v>
      </c>
      <c r="B289" s="27"/>
      <c r="C289" s="27"/>
      <c r="D289" s="27"/>
      <c r="E289" s="103"/>
      <c r="F289" s="100"/>
      <c r="G289" s="29"/>
      <c r="H289" s="29"/>
      <c r="I289" s="71"/>
      <c r="J289" s="75"/>
    </row>
    <row r="290" spans="1:10" ht="15.75" customHeight="1">
      <c r="A290" s="26">
        <v>298</v>
      </c>
      <c r="B290" s="27"/>
      <c r="C290" s="27"/>
      <c r="D290" s="27"/>
      <c r="E290" s="103"/>
      <c r="F290" s="100"/>
      <c r="G290" s="29"/>
      <c r="H290" s="29"/>
      <c r="I290" s="71"/>
      <c r="J290" s="75"/>
    </row>
    <row r="291" spans="1:10" ht="15.75" customHeight="1" thickBot="1">
      <c r="A291" s="31">
        <v>299</v>
      </c>
      <c r="B291" s="32"/>
      <c r="C291" s="32"/>
      <c r="D291" s="32"/>
      <c r="E291" s="109"/>
      <c r="F291" s="102"/>
      <c r="G291" s="33"/>
      <c r="H291" s="33"/>
      <c r="I291" s="72"/>
      <c r="J291" s="77"/>
    </row>
    <row r="292" spans="1:10" ht="15.75" customHeight="1">
      <c r="A292" s="18">
        <v>300</v>
      </c>
      <c r="B292" s="19"/>
      <c r="C292" s="19"/>
      <c r="D292" s="19"/>
      <c r="E292" s="20"/>
      <c r="F292" s="106"/>
      <c r="G292" s="21"/>
      <c r="H292" s="21"/>
      <c r="I292" s="22"/>
      <c r="J292" s="23"/>
    </row>
    <row r="293" spans="1:10" ht="15.75" customHeight="1">
      <c r="A293" s="26">
        <v>301</v>
      </c>
      <c r="B293" s="27"/>
      <c r="C293" s="27"/>
      <c r="D293" s="27"/>
      <c r="E293" s="28"/>
      <c r="F293" s="100"/>
      <c r="G293" s="29"/>
      <c r="H293" s="29"/>
      <c r="I293" s="30"/>
      <c r="J293" s="23"/>
    </row>
    <row r="294" spans="1:10" ht="15.75" customHeight="1">
      <c r="A294" s="26">
        <v>302</v>
      </c>
      <c r="B294" s="27"/>
      <c r="C294" s="27"/>
      <c r="D294" s="27"/>
      <c r="E294" s="28"/>
      <c r="F294" s="100"/>
      <c r="G294" s="29"/>
      <c r="H294" s="29"/>
      <c r="I294" s="30"/>
      <c r="J294" s="23"/>
    </row>
    <row r="295" spans="1:10" ht="15.75" customHeight="1">
      <c r="A295" s="26">
        <v>303</v>
      </c>
      <c r="B295" s="27"/>
      <c r="C295" s="27"/>
      <c r="D295" s="27"/>
      <c r="E295" s="103"/>
      <c r="F295" s="100"/>
      <c r="G295" s="29"/>
      <c r="H295" s="29"/>
      <c r="I295" s="30"/>
      <c r="J295" s="23"/>
    </row>
    <row r="296" spans="1:10" ht="15.75" customHeight="1">
      <c r="A296" s="26">
        <v>304</v>
      </c>
      <c r="B296" s="27"/>
      <c r="C296" s="27"/>
      <c r="D296" s="27"/>
      <c r="E296" s="103"/>
      <c r="F296" s="100"/>
      <c r="G296" s="29"/>
      <c r="H296" s="29"/>
      <c r="I296" s="30"/>
      <c r="J296" s="23"/>
    </row>
    <row r="297" spans="1:10" ht="15.75" customHeight="1">
      <c r="A297" s="26">
        <v>305</v>
      </c>
      <c r="B297" s="27"/>
      <c r="C297" s="27"/>
      <c r="D297" s="27"/>
      <c r="E297" s="103"/>
      <c r="F297" s="100"/>
      <c r="G297" s="29"/>
      <c r="H297" s="29"/>
      <c r="I297" s="30"/>
      <c r="J297" s="23"/>
    </row>
    <row r="298" spans="1:10" ht="15.75" customHeight="1">
      <c r="A298" s="26">
        <v>306</v>
      </c>
      <c r="B298" s="27"/>
      <c r="C298" s="27"/>
      <c r="D298" s="27"/>
      <c r="E298" s="103"/>
      <c r="F298" s="100"/>
      <c r="G298" s="29"/>
      <c r="H298" s="29"/>
      <c r="I298" s="30"/>
      <c r="J298" s="23"/>
    </row>
    <row r="299" spans="1:10" ht="15.75" customHeight="1">
      <c r="A299" s="26">
        <v>307</v>
      </c>
      <c r="B299" s="27"/>
      <c r="C299" s="27"/>
      <c r="D299" s="27"/>
      <c r="E299" s="103"/>
      <c r="F299" s="100"/>
      <c r="G299" s="29"/>
      <c r="H299" s="29"/>
      <c r="I299" s="30"/>
      <c r="J299" s="23"/>
    </row>
    <row r="300" spans="1:10" ht="15.75" customHeight="1">
      <c r="A300" s="26">
        <v>308</v>
      </c>
      <c r="B300" s="27"/>
      <c r="C300" s="27"/>
      <c r="D300" s="27"/>
      <c r="E300" s="103"/>
      <c r="F300" s="100"/>
      <c r="G300" s="29"/>
      <c r="H300" s="29"/>
      <c r="I300" s="30"/>
      <c r="J300" s="23"/>
    </row>
    <row r="301" spans="1:10" ht="15.75" customHeight="1" thickBot="1">
      <c r="A301" s="31">
        <v>309</v>
      </c>
      <c r="B301" s="32"/>
      <c r="C301" s="32"/>
      <c r="D301" s="32"/>
      <c r="E301" s="109"/>
      <c r="F301" s="102"/>
      <c r="G301" s="33"/>
      <c r="H301" s="33"/>
      <c r="I301" s="34"/>
      <c r="J301" s="23"/>
    </row>
    <row r="302" spans="1:10" ht="15.75" customHeight="1">
      <c r="A302" s="18">
        <v>310</v>
      </c>
      <c r="B302" s="19"/>
      <c r="C302" s="19"/>
      <c r="D302" s="19"/>
      <c r="E302" s="20"/>
      <c r="F302" s="106"/>
      <c r="G302" s="21"/>
      <c r="H302" s="21"/>
      <c r="I302" s="22"/>
      <c r="J302" s="23"/>
    </row>
    <row r="303" spans="1:10" ht="15.75" customHeight="1">
      <c r="A303" s="26">
        <v>311</v>
      </c>
      <c r="B303" s="27"/>
      <c r="C303" s="27"/>
      <c r="D303" s="27"/>
      <c r="E303" s="28"/>
      <c r="F303" s="100"/>
      <c r="G303" s="29"/>
      <c r="H303" s="29"/>
      <c r="I303" s="30"/>
      <c r="J303" s="23"/>
    </row>
    <row r="304" spans="1:10" ht="15.75" customHeight="1">
      <c r="A304" s="26">
        <v>312</v>
      </c>
      <c r="B304" s="27"/>
      <c r="C304" s="27"/>
      <c r="D304" s="27"/>
      <c r="E304" s="28"/>
      <c r="F304" s="100"/>
      <c r="G304" s="29"/>
      <c r="H304" s="29"/>
      <c r="I304" s="30"/>
      <c r="J304" s="23"/>
    </row>
    <row r="305" spans="1:10" ht="15.75" customHeight="1">
      <c r="A305" s="26">
        <v>313</v>
      </c>
      <c r="B305" s="27"/>
      <c r="C305" s="27"/>
      <c r="D305" s="27"/>
      <c r="E305" s="103"/>
      <c r="F305" s="100"/>
      <c r="G305" s="29"/>
      <c r="H305" s="29"/>
      <c r="I305" s="30"/>
      <c r="J305" s="23"/>
    </row>
    <row r="306" spans="1:10" ht="15.75" customHeight="1">
      <c r="A306" s="26">
        <v>314</v>
      </c>
      <c r="B306" s="27"/>
      <c r="C306" s="27"/>
      <c r="D306" s="27"/>
      <c r="E306" s="103"/>
      <c r="F306" s="100"/>
      <c r="G306" s="29"/>
      <c r="H306" s="29"/>
      <c r="I306" s="30"/>
      <c r="J306" s="23"/>
    </row>
    <row r="307" spans="1:10" ht="15.75" customHeight="1">
      <c r="A307" s="26">
        <v>315</v>
      </c>
      <c r="B307" s="27"/>
      <c r="C307" s="27"/>
      <c r="D307" s="27"/>
      <c r="E307" s="103"/>
      <c r="F307" s="100"/>
      <c r="G307" s="29"/>
      <c r="H307" s="29"/>
      <c r="I307" s="30"/>
      <c r="J307" s="23"/>
    </row>
    <row r="308" spans="1:10" ht="15.75" customHeight="1">
      <c r="A308" s="26">
        <v>316</v>
      </c>
      <c r="B308" s="27"/>
      <c r="C308" s="27"/>
      <c r="D308" s="27"/>
      <c r="E308" s="103"/>
      <c r="F308" s="100"/>
      <c r="G308" s="29"/>
      <c r="H308" s="29"/>
      <c r="I308" s="30"/>
      <c r="J308" s="23"/>
    </row>
    <row r="309" spans="1:10" ht="15.75" customHeight="1">
      <c r="A309" s="26">
        <v>317</v>
      </c>
      <c r="B309" s="27"/>
      <c r="C309" s="27"/>
      <c r="D309" s="27"/>
      <c r="E309" s="103"/>
      <c r="F309" s="100"/>
      <c r="G309" s="29"/>
      <c r="H309" s="29"/>
      <c r="I309" s="30"/>
      <c r="J309" s="23"/>
    </row>
    <row r="310" spans="1:10" ht="15.75" customHeight="1">
      <c r="A310" s="26">
        <v>318</v>
      </c>
      <c r="B310" s="27"/>
      <c r="C310" s="27"/>
      <c r="D310" s="27"/>
      <c r="E310" s="103"/>
      <c r="F310" s="100"/>
      <c r="G310" s="29"/>
      <c r="H310" s="29"/>
      <c r="I310" s="30"/>
      <c r="J310" s="23"/>
    </row>
    <row r="311" spans="1:10" ht="15.75" customHeight="1" thickBot="1">
      <c r="A311" s="31">
        <v>319</v>
      </c>
      <c r="B311" s="32"/>
      <c r="C311" s="32"/>
      <c r="D311" s="32"/>
      <c r="E311" s="109"/>
      <c r="F311" s="102"/>
      <c r="G311" s="33"/>
      <c r="H311" s="33"/>
      <c r="I311" s="34"/>
      <c r="J311" s="23"/>
    </row>
    <row r="312" spans="1:15" ht="15.75" customHeight="1">
      <c r="A312" s="24"/>
      <c r="B312" s="24"/>
      <c r="C312" s="24"/>
      <c r="D312" s="24"/>
      <c r="E312" s="110"/>
      <c r="F312" s="107"/>
      <c r="G312" s="24"/>
      <c r="H312" s="24"/>
      <c r="I312" s="24"/>
      <c r="J312" s="24"/>
      <c r="L312" s="24"/>
      <c r="M312" s="24"/>
      <c r="N312" s="24"/>
      <c r="O312" s="24"/>
    </row>
    <row r="313" spans="1:15" ht="15.75" customHeight="1">
      <c r="A313" s="24"/>
      <c r="B313" s="24"/>
      <c r="C313" s="24"/>
      <c r="D313" s="24"/>
      <c r="E313" s="110"/>
      <c r="F313" s="107"/>
      <c r="G313" s="24"/>
      <c r="H313" s="24"/>
      <c r="I313" s="24"/>
      <c r="J313" s="24"/>
      <c r="L313" s="24"/>
      <c r="M313" s="24"/>
      <c r="N313" s="24"/>
      <c r="O313" s="24"/>
    </row>
    <row r="314" spans="1:15" ht="15.75" customHeight="1">
      <c r="A314" s="24"/>
      <c r="B314" s="24"/>
      <c r="C314" s="24"/>
      <c r="D314" s="24"/>
      <c r="E314" s="110"/>
      <c r="F314" s="107"/>
      <c r="G314" s="24"/>
      <c r="H314" s="24"/>
      <c r="I314" s="24"/>
      <c r="J314" s="24"/>
      <c r="L314" s="24"/>
      <c r="M314" s="24"/>
      <c r="N314" s="24"/>
      <c r="O314" s="24"/>
    </row>
    <row r="315" spans="1:15" ht="15.75" customHeight="1">
      <c r="A315" s="24"/>
      <c r="B315" s="24"/>
      <c r="C315" s="24"/>
      <c r="D315" s="24"/>
      <c r="E315" s="110"/>
      <c r="F315" s="107"/>
      <c r="G315" s="24"/>
      <c r="H315" s="24"/>
      <c r="I315" s="24"/>
      <c r="J315" s="24"/>
      <c r="L315" s="24"/>
      <c r="M315" s="24"/>
      <c r="N315" s="24"/>
      <c r="O315" s="24"/>
    </row>
    <row r="316" spans="1:15" ht="15.75" customHeight="1">
      <c r="A316" s="24"/>
      <c r="B316" s="24"/>
      <c r="C316" s="24"/>
      <c r="D316" s="24"/>
      <c r="E316" s="110"/>
      <c r="F316" s="107"/>
      <c r="G316" s="24"/>
      <c r="H316" s="24"/>
      <c r="I316" s="24"/>
      <c r="J316" s="24"/>
      <c r="L316" s="24"/>
      <c r="M316" s="24"/>
      <c r="N316" s="24"/>
      <c r="O316" s="24"/>
    </row>
    <row r="317" spans="1:15" ht="15.75" customHeight="1">
      <c r="A317" s="24"/>
      <c r="B317" s="24"/>
      <c r="C317" s="24"/>
      <c r="D317" s="24"/>
      <c r="E317" s="110"/>
      <c r="F317" s="107"/>
      <c r="G317" s="24"/>
      <c r="H317" s="24"/>
      <c r="I317" s="24"/>
      <c r="J317" s="24"/>
      <c r="L317" s="24"/>
      <c r="M317" s="24"/>
      <c r="N317" s="24"/>
      <c r="O317" s="24"/>
    </row>
    <row r="318" spans="1:15" ht="15.75" customHeight="1">
      <c r="A318" s="24"/>
      <c r="B318" s="24"/>
      <c r="C318" s="24"/>
      <c r="D318" s="24"/>
      <c r="E318" s="110"/>
      <c r="F318" s="107"/>
      <c r="G318" s="24"/>
      <c r="H318" s="24"/>
      <c r="I318" s="24"/>
      <c r="J318" s="24"/>
      <c r="L318" s="24"/>
      <c r="M318" s="24"/>
      <c r="N318" s="24"/>
      <c r="O318" s="24"/>
    </row>
    <row r="319" spans="1:15" ht="15.75" customHeight="1">
      <c r="A319" s="24"/>
      <c r="B319" s="24"/>
      <c r="C319" s="24"/>
      <c r="D319" s="24"/>
      <c r="E319" s="110"/>
      <c r="F319" s="107"/>
      <c r="G319" s="24"/>
      <c r="H319" s="24"/>
      <c r="I319" s="24"/>
      <c r="J319" s="24"/>
      <c r="L319" s="24"/>
      <c r="M319" s="24"/>
      <c r="N319" s="24"/>
      <c r="O319" s="24"/>
    </row>
    <row r="320" spans="1:15" ht="15.75" customHeight="1">
      <c r="A320" s="24"/>
      <c r="B320" s="24"/>
      <c r="C320" s="24"/>
      <c r="D320" s="24"/>
      <c r="E320" s="110"/>
      <c r="F320" s="107"/>
      <c r="G320" s="24"/>
      <c r="H320" s="24"/>
      <c r="I320" s="24"/>
      <c r="J320" s="24"/>
      <c r="L320" s="24"/>
      <c r="M320" s="24"/>
      <c r="N320" s="24"/>
      <c r="O320" s="24"/>
    </row>
    <row r="321" spans="1:15" ht="15.75" customHeight="1">
      <c r="A321" s="24"/>
      <c r="B321" s="24"/>
      <c r="C321" s="24"/>
      <c r="D321" s="24"/>
      <c r="E321" s="110"/>
      <c r="F321" s="107"/>
      <c r="G321" s="24"/>
      <c r="H321" s="24"/>
      <c r="I321" s="24"/>
      <c r="J321" s="24"/>
      <c r="L321" s="24"/>
      <c r="M321" s="24"/>
      <c r="N321" s="24"/>
      <c r="O321" s="24"/>
    </row>
    <row r="322" spans="1:15" ht="15.75" customHeight="1">
      <c r="A322" s="24"/>
      <c r="B322" s="24"/>
      <c r="C322" s="24"/>
      <c r="D322" s="24"/>
      <c r="E322" s="110"/>
      <c r="F322" s="107"/>
      <c r="G322" s="24"/>
      <c r="H322" s="24"/>
      <c r="I322" s="24"/>
      <c r="J322" s="24"/>
      <c r="L322" s="24"/>
      <c r="M322" s="24"/>
      <c r="N322" s="24"/>
      <c r="O322" s="24"/>
    </row>
    <row r="323" spans="1:15" ht="15.75" customHeight="1">
      <c r="A323" s="24"/>
      <c r="B323" s="24"/>
      <c r="C323" s="24"/>
      <c r="D323" s="24"/>
      <c r="E323" s="110"/>
      <c r="F323" s="107"/>
      <c r="G323" s="24"/>
      <c r="I323" s="24"/>
      <c r="J323" s="24"/>
      <c r="L323" s="24"/>
      <c r="M323" s="24"/>
      <c r="N323" s="24"/>
      <c r="O323" s="24"/>
    </row>
    <row r="324" spans="1:15" ht="15.75" customHeight="1">
      <c r="A324" s="24"/>
      <c r="B324" s="24"/>
      <c r="C324" s="24"/>
      <c r="D324" s="24"/>
      <c r="E324" s="110"/>
      <c r="F324" s="107"/>
      <c r="G324" s="24"/>
      <c r="I324" s="24"/>
      <c r="J324" s="24"/>
      <c r="L324" s="24"/>
      <c r="M324" s="24"/>
      <c r="N324" s="24"/>
      <c r="O324" s="24"/>
    </row>
    <row r="325" spans="1:15" ht="15.75" customHeight="1">
      <c r="A325" s="24"/>
      <c r="B325" s="24"/>
      <c r="C325" s="24"/>
      <c r="D325" s="24"/>
      <c r="E325" s="110"/>
      <c r="F325" s="107"/>
      <c r="G325" s="24"/>
      <c r="I325" s="24"/>
      <c r="J325" s="24"/>
      <c r="L325" s="24"/>
      <c r="M325" s="24"/>
      <c r="N325" s="24"/>
      <c r="O325" s="24"/>
    </row>
    <row r="326" spans="1:15" ht="15.75" customHeight="1">
      <c r="A326" s="24"/>
      <c r="B326" s="24"/>
      <c r="C326" s="24"/>
      <c r="D326" s="24"/>
      <c r="E326" s="110"/>
      <c r="F326" s="107"/>
      <c r="G326" s="24"/>
      <c r="I326" s="24"/>
      <c r="J326" s="24"/>
      <c r="L326" s="24"/>
      <c r="M326" s="24"/>
      <c r="N326" s="24"/>
      <c r="O326" s="24"/>
    </row>
    <row r="327" spans="1:15" ht="15.75" customHeight="1">
      <c r="A327" s="24"/>
      <c r="B327" s="24"/>
      <c r="C327" s="24"/>
      <c r="D327" s="24"/>
      <c r="E327" s="110"/>
      <c r="F327" s="107"/>
      <c r="G327" s="24"/>
      <c r="I327" s="24"/>
      <c r="J327" s="24"/>
      <c r="L327" s="24"/>
      <c r="M327" s="24"/>
      <c r="N327" s="24"/>
      <c r="O327" s="24"/>
    </row>
    <row r="328" spans="1:15" ht="15.75" customHeight="1">
      <c r="A328" s="24"/>
      <c r="B328" s="24"/>
      <c r="C328" s="24"/>
      <c r="D328" s="24"/>
      <c r="E328" s="110"/>
      <c r="F328" s="107"/>
      <c r="G328" s="24"/>
      <c r="I328" s="24"/>
      <c r="J328" s="24"/>
      <c r="L328" s="24"/>
      <c r="M328" s="24"/>
      <c r="N328" s="24"/>
      <c r="O328" s="24"/>
    </row>
    <row r="329" spans="1:15" ht="15.75" customHeight="1">
      <c r="A329" s="24"/>
      <c r="B329" s="24"/>
      <c r="C329" s="24"/>
      <c r="D329" s="24"/>
      <c r="E329" s="110"/>
      <c r="F329" s="107"/>
      <c r="G329" s="24"/>
      <c r="I329" s="24"/>
      <c r="J329" s="24"/>
      <c r="L329" s="24"/>
      <c r="M329" s="24"/>
      <c r="N329" s="24"/>
      <c r="O329" s="24"/>
    </row>
    <row r="330" spans="1:15" ht="15.75" customHeight="1">
      <c r="A330" s="24"/>
      <c r="B330" s="24"/>
      <c r="C330" s="24"/>
      <c r="D330" s="24"/>
      <c r="E330" s="110"/>
      <c r="F330" s="107"/>
      <c r="G330" s="24"/>
      <c r="I330" s="24"/>
      <c r="J330" s="24"/>
      <c r="L330" s="24"/>
      <c r="M330" s="24"/>
      <c r="N330" s="24"/>
      <c r="O330" s="24"/>
    </row>
    <row r="331" spans="1:15" ht="15.75" customHeight="1">
      <c r="A331" s="24"/>
      <c r="B331" s="24"/>
      <c r="C331" s="24"/>
      <c r="D331" s="24"/>
      <c r="E331" s="110"/>
      <c r="F331" s="107"/>
      <c r="G331" s="24"/>
      <c r="I331" s="24"/>
      <c r="J331" s="24"/>
      <c r="L331" s="24"/>
      <c r="M331" s="24"/>
      <c r="N331" s="24"/>
      <c r="O331" s="24"/>
    </row>
    <row r="332" spans="1:15" ht="15.75" customHeight="1">
      <c r="A332" s="24"/>
      <c r="B332" s="24"/>
      <c r="C332" s="24"/>
      <c r="D332" s="24"/>
      <c r="E332" s="110"/>
      <c r="F332" s="107"/>
      <c r="G332" s="24"/>
      <c r="I332" s="24"/>
      <c r="J332" s="24"/>
      <c r="L332" s="24"/>
      <c r="M332" s="24"/>
      <c r="N332" s="24"/>
      <c r="O332" s="24"/>
    </row>
    <row r="333" spans="1:15" ht="15.75" customHeight="1">
      <c r="A333" s="24"/>
      <c r="B333" s="24"/>
      <c r="C333" s="24"/>
      <c r="D333" s="24"/>
      <c r="E333" s="110"/>
      <c r="F333" s="107"/>
      <c r="G333" s="24"/>
      <c r="I333" s="24"/>
      <c r="J333" s="24"/>
      <c r="L333" s="24"/>
      <c r="M333" s="24"/>
      <c r="N333" s="24"/>
      <c r="O333" s="24"/>
    </row>
    <row r="334" spans="1:15" ht="15.75" customHeight="1">
      <c r="A334" s="24"/>
      <c r="B334" s="24"/>
      <c r="C334" s="24"/>
      <c r="D334" s="24"/>
      <c r="E334" s="110"/>
      <c r="F334" s="107"/>
      <c r="G334" s="24"/>
      <c r="I334" s="24"/>
      <c r="J334" s="24"/>
      <c r="L334" s="24"/>
      <c r="M334" s="24"/>
      <c r="N334" s="24"/>
      <c r="O334" s="24"/>
    </row>
    <row r="335" spans="1:15" ht="15.75" customHeight="1">
      <c r="A335" s="24"/>
      <c r="B335" s="24"/>
      <c r="C335" s="24"/>
      <c r="D335" s="24"/>
      <c r="E335" s="110"/>
      <c r="F335" s="107"/>
      <c r="G335" s="24"/>
      <c r="I335" s="24"/>
      <c r="J335" s="24"/>
      <c r="L335" s="24"/>
      <c r="M335" s="24"/>
      <c r="N335" s="24"/>
      <c r="O335" s="24"/>
    </row>
    <row r="336" spans="1:15" ht="15.75" customHeight="1">
      <c r="A336" s="24"/>
      <c r="B336" s="24"/>
      <c r="C336" s="24"/>
      <c r="D336" s="24"/>
      <c r="E336" s="110"/>
      <c r="F336" s="107"/>
      <c r="G336" s="24"/>
      <c r="I336" s="24"/>
      <c r="J336" s="24"/>
      <c r="L336" s="24"/>
      <c r="M336" s="24"/>
      <c r="N336" s="24"/>
      <c r="O336" s="24"/>
    </row>
    <row r="337" spans="1:15" ht="15.75" customHeight="1">
      <c r="A337" s="24"/>
      <c r="B337" s="24"/>
      <c r="C337" s="24"/>
      <c r="D337" s="24"/>
      <c r="E337" s="110"/>
      <c r="F337" s="107"/>
      <c r="G337" s="24"/>
      <c r="I337" s="24"/>
      <c r="J337" s="24"/>
      <c r="L337" s="24"/>
      <c r="M337" s="24"/>
      <c r="N337" s="24"/>
      <c r="O337" s="24"/>
    </row>
    <row r="338" spans="1:15" ht="15.75" customHeight="1">
      <c r="A338" s="24"/>
      <c r="B338" s="24"/>
      <c r="C338" s="24"/>
      <c r="D338" s="24"/>
      <c r="E338" s="110"/>
      <c r="F338" s="107"/>
      <c r="G338" s="24"/>
      <c r="I338" s="24"/>
      <c r="J338" s="24"/>
      <c r="L338" s="24"/>
      <c r="M338" s="24"/>
      <c r="N338" s="24"/>
      <c r="O338" s="24"/>
    </row>
    <row r="339" spans="1:15" ht="15.75" customHeight="1">
      <c r="A339" s="24"/>
      <c r="B339" s="24"/>
      <c r="C339" s="24"/>
      <c r="D339" s="24"/>
      <c r="E339" s="110"/>
      <c r="F339" s="107"/>
      <c r="G339" s="24"/>
      <c r="I339" s="24"/>
      <c r="J339" s="24"/>
      <c r="L339" s="24"/>
      <c r="M339" s="24"/>
      <c r="N339" s="24"/>
      <c r="O339" s="24"/>
    </row>
    <row r="340" spans="1:15" ht="15.75" customHeight="1">
      <c r="A340" s="24"/>
      <c r="B340" s="24"/>
      <c r="C340" s="24"/>
      <c r="D340" s="24"/>
      <c r="E340" s="110"/>
      <c r="F340" s="107"/>
      <c r="G340" s="24"/>
      <c r="I340" s="24"/>
      <c r="J340" s="24"/>
      <c r="L340" s="24"/>
      <c r="M340" s="24"/>
      <c r="N340" s="24"/>
      <c r="O340" s="24"/>
    </row>
    <row r="341" spans="1:15" ht="15.75" customHeight="1">
      <c r="A341" s="24"/>
      <c r="B341" s="24"/>
      <c r="C341" s="24"/>
      <c r="D341" s="24"/>
      <c r="E341" s="110"/>
      <c r="F341" s="107"/>
      <c r="G341" s="24"/>
      <c r="I341" s="24"/>
      <c r="J341" s="24"/>
      <c r="L341" s="24"/>
      <c r="M341" s="24"/>
      <c r="N341" s="24"/>
      <c r="O341" s="24"/>
    </row>
    <row r="342" spans="1:15" ht="15.75" customHeight="1">
      <c r="A342" s="24"/>
      <c r="B342" s="24"/>
      <c r="C342" s="24"/>
      <c r="D342" s="24"/>
      <c r="E342" s="110"/>
      <c r="F342" s="107"/>
      <c r="G342" s="24"/>
      <c r="I342" s="24"/>
      <c r="J342" s="24"/>
      <c r="L342" s="24"/>
      <c r="M342" s="24"/>
      <c r="N342" s="24"/>
      <c r="O342" s="24"/>
    </row>
    <row r="343" spans="1:15" ht="15.75" customHeight="1">
      <c r="A343" s="24"/>
      <c r="B343" s="24"/>
      <c r="C343" s="24"/>
      <c r="D343" s="24"/>
      <c r="E343" s="110"/>
      <c r="F343" s="107"/>
      <c r="G343" s="24"/>
      <c r="I343" s="24"/>
      <c r="J343" s="24"/>
      <c r="L343" s="24"/>
      <c r="M343" s="24"/>
      <c r="N343" s="24"/>
      <c r="O343" s="24"/>
    </row>
    <row r="344" spans="1:15" ht="15.75" customHeight="1">
      <c r="A344" s="24"/>
      <c r="B344" s="24"/>
      <c r="C344" s="24"/>
      <c r="D344" s="24"/>
      <c r="E344" s="110"/>
      <c r="F344" s="107"/>
      <c r="G344" s="24"/>
      <c r="I344" s="24"/>
      <c r="J344" s="24"/>
      <c r="L344" s="24"/>
      <c r="M344" s="24"/>
      <c r="N344" s="24"/>
      <c r="O344" s="24"/>
    </row>
    <row r="345" spans="1:15" ht="15.75" customHeight="1">
      <c r="A345" s="24"/>
      <c r="B345" s="24"/>
      <c r="C345" s="24"/>
      <c r="D345" s="24"/>
      <c r="E345" s="110"/>
      <c r="F345" s="107"/>
      <c r="G345" s="24"/>
      <c r="I345" s="24"/>
      <c r="J345" s="24"/>
      <c r="L345" s="24"/>
      <c r="M345" s="24"/>
      <c r="N345" s="24"/>
      <c r="O345" s="24"/>
    </row>
    <row r="346" spans="1:15" ht="15.75" customHeight="1">
      <c r="A346" s="24"/>
      <c r="B346" s="24"/>
      <c r="C346" s="24"/>
      <c r="D346" s="24"/>
      <c r="E346" s="110"/>
      <c r="F346" s="107"/>
      <c r="G346" s="24"/>
      <c r="I346" s="24"/>
      <c r="J346" s="24"/>
      <c r="L346" s="24"/>
      <c r="M346" s="24"/>
      <c r="N346" s="24"/>
      <c r="O346" s="24"/>
    </row>
  </sheetData>
  <sheetProtection/>
  <mergeCells count="13">
    <mergeCell ref="M5:Q5"/>
    <mergeCell ref="M6:Q6"/>
    <mergeCell ref="L1:Q1"/>
    <mergeCell ref="M2:Q2"/>
    <mergeCell ref="M3:Q3"/>
    <mergeCell ref="M4:Q4"/>
    <mergeCell ref="M7:Q7"/>
    <mergeCell ref="M12:Q12"/>
    <mergeCell ref="L13:Q13"/>
    <mergeCell ref="M8:Q8"/>
    <mergeCell ref="M9:Q9"/>
    <mergeCell ref="M10:Q10"/>
    <mergeCell ref="M11:Q11"/>
  </mergeCells>
  <printOptions/>
  <pageMargins left="0.75" right="0.75" top="0.67" bottom="1" header="0.5" footer="0.5"/>
  <pageSetup horizontalDpi="200" verticalDpi="2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.125" style="52" customWidth="1"/>
    <col min="2" max="2" width="36.25390625" style="52" customWidth="1"/>
    <col min="3" max="3" width="29.125" style="52" customWidth="1"/>
    <col min="4" max="4" width="18.375" style="52" customWidth="1"/>
    <col min="5" max="5" width="11.75390625" style="52" customWidth="1"/>
    <col min="6" max="6" width="3.625" style="52" customWidth="1"/>
    <col min="7" max="7" width="10.125" style="52" customWidth="1"/>
    <col min="8" max="16384" width="9.125" style="52" customWidth="1"/>
  </cols>
  <sheetData>
    <row r="1" spans="1:15" ht="18.75">
      <c r="A1" s="218" t="s">
        <v>57</v>
      </c>
      <c r="B1" s="218"/>
      <c r="C1" s="218"/>
      <c r="D1" s="218"/>
      <c r="E1" s="218"/>
      <c r="F1" s="218"/>
      <c r="G1" s="218"/>
      <c r="H1" s="218"/>
      <c r="I1" s="68"/>
      <c r="J1" s="68"/>
      <c r="K1" s="68"/>
      <c r="L1" s="68"/>
      <c r="M1" s="68"/>
      <c r="N1" s="68"/>
      <c r="O1" s="68"/>
    </row>
    <row r="2" spans="1:15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219" t="s">
        <v>89</v>
      </c>
      <c r="B3" s="219"/>
      <c r="C3" s="219"/>
      <c r="D3" s="219"/>
      <c r="E3" s="219"/>
      <c r="F3" s="219"/>
      <c r="G3" s="219"/>
      <c r="H3" s="219"/>
      <c r="I3" s="69"/>
      <c r="J3" s="69"/>
      <c r="K3" s="69"/>
      <c r="L3" s="69"/>
      <c r="M3" s="69"/>
      <c r="N3" s="69"/>
      <c r="O3" s="69"/>
    </row>
    <row r="4" spans="1:15" ht="15">
      <c r="A4" s="85" t="s">
        <v>78</v>
      </c>
      <c r="B4" s="53"/>
      <c r="C4" s="53"/>
      <c r="D4" s="53"/>
      <c r="E4" s="53"/>
      <c r="F4" s="54"/>
      <c r="G4" s="54"/>
      <c r="H4" s="54"/>
      <c r="I4" s="54"/>
      <c r="J4" s="53"/>
      <c r="K4" s="53"/>
      <c r="L4" s="53"/>
      <c r="N4" s="53"/>
      <c r="O4" s="53"/>
    </row>
    <row r="5" spans="1:15" ht="15">
      <c r="A5" s="85" t="s">
        <v>95</v>
      </c>
      <c r="B5" s="53"/>
      <c r="C5" s="53"/>
      <c r="D5" s="53"/>
      <c r="E5" s="53"/>
      <c r="F5" s="54"/>
      <c r="G5" s="54"/>
      <c r="H5" s="54"/>
      <c r="I5" s="54"/>
      <c r="J5" s="53"/>
      <c r="K5" s="53"/>
      <c r="L5" s="53"/>
      <c r="N5" s="53"/>
      <c r="O5" s="53"/>
    </row>
    <row r="6" spans="1:15" ht="15">
      <c r="A6" s="85" t="s">
        <v>90</v>
      </c>
      <c r="B6" s="53"/>
      <c r="C6" s="53"/>
      <c r="D6" s="53"/>
      <c r="E6" s="53"/>
      <c r="F6" s="54"/>
      <c r="G6" s="54"/>
      <c r="H6" s="54"/>
      <c r="I6" s="54"/>
      <c r="J6" s="53"/>
      <c r="K6" s="53"/>
      <c r="L6" s="53"/>
      <c r="N6" s="53"/>
      <c r="O6" s="53"/>
    </row>
    <row r="7" spans="1:15" ht="18.75">
      <c r="A7" s="53" t="s">
        <v>72</v>
      </c>
      <c r="B7" s="53"/>
      <c r="C7" s="53"/>
      <c r="D7" s="53"/>
      <c r="E7" s="53"/>
      <c r="F7" s="54"/>
      <c r="G7" s="54"/>
      <c r="H7" s="54"/>
      <c r="I7" s="54"/>
      <c r="J7" s="66"/>
      <c r="N7" s="53"/>
      <c r="O7" s="53"/>
    </row>
    <row r="8" ht="13.5" thickBot="1">
      <c r="I8" s="66"/>
    </row>
    <row r="9" spans="1:9" ht="13.5" thickBot="1">
      <c r="A9" s="222" t="s">
        <v>1</v>
      </c>
      <c r="B9" s="195" t="s">
        <v>3</v>
      </c>
      <c r="C9" s="195" t="s">
        <v>48</v>
      </c>
      <c r="D9" s="191" t="s">
        <v>73</v>
      </c>
      <c r="E9" s="221"/>
      <c r="F9" s="192"/>
      <c r="G9" s="193" t="s">
        <v>59</v>
      </c>
      <c r="H9" s="195" t="s">
        <v>46</v>
      </c>
      <c r="I9" s="67"/>
    </row>
    <row r="10" spans="1:10" ht="13.5" thickBot="1">
      <c r="A10" s="188"/>
      <c r="B10" s="188"/>
      <c r="C10" s="188"/>
      <c r="D10" s="94" t="s">
        <v>99</v>
      </c>
      <c r="E10" s="191" t="s">
        <v>100</v>
      </c>
      <c r="F10" s="217"/>
      <c r="G10" s="194"/>
      <c r="H10" s="188"/>
      <c r="I10" s="67"/>
      <c r="J10" s="66"/>
    </row>
    <row r="11" spans="1:8" ht="13.5" thickBot="1">
      <c r="A11" s="64">
        <v>10</v>
      </c>
      <c r="B11" s="156" t="str">
        <f>VLOOKUP($A11,'Іменні заявки'!$A:$K,3,FALSE)</f>
        <v>Глибоцького району</v>
      </c>
      <c r="C11" s="156" t="str">
        <f>VLOOKUP($A11,'Іменні заявки'!$A:$K,4,FALSE)</f>
        <v>Глибоцького району</v>
      </c>
      <c r="D11" s="64">
        <v>3</v>
      </c>
      <c r="E11" s="216">
        <v>1</v>
      </c>
      <c r="F11" s="192"/>
      <c r="G11" s="64">
        <f aca="true" t="shared" si="0" ref="G11:G19">D11+E11+F11</f>
        <v>4</v>
      </c>
      <c r="H11" s="64">
        <v>1</v>
      </c>
    </row>
    <row r="12" spans="1:8" ht="13.5" thickBot="1">
      <c r="A12" s="64">
        <v>50</v>
      </c>
      <c r="B12" s="156" t="str">
        <f>VLOOKUP($A12,'Іменні заявки'!$A:$K,3,FALSE)</f>
        <v>Новоселицького району</v>
      </c>
      <c r="C12" s="156" t="str">
        <f>VLOOKUP($A12,'Іменні заявки'!$A:$K,4,FALSE)</f>
        <v>Новоселицького району</v>
      </c>
      <c r="D12" s="64">
        <v>2</v>
      </c>
      <c r="E12" s="216">
        <v>2</v>
      </c>
      <c r="F12" s="192"/>
      <c r="G12" s="64">
        <f>D12+E12+F12</f>
        <v>4</v>
      </c>
      <c r="H12" s="64">
        <v>2</v>
      </c>
    </row>
    <row r="13" spans="1:8" ht="13.5" thickBot="1">
      <c r="A13" s="64">
        <v>70</v>
      </c>
      <c r="B13" s="156" t="str">
        <f>VLOOKUP($A13,'Іменні заявки'!$A:$K,3,FALSE)</f>
        <v>Сторожинецького району</v>
      </c>
      <c r="C13" s="156" t="str">
        <f>VLOOKUP($A13,'Іменні заявки'!$A:$K,4,FALSE)</f>
        <v>Сторожинецького району</v>
      </c>
      <c r="D13" s="64">
        <v>1</v>
      </c>
      <c r="E13" s="216">
        <v>5</v>
      </c>
      <c r="F13" s="192"/>
      <c r="G13" s="64">
        <f>D13+E13+F13</f>
        <v>6</v>
      </c>
      <c r="H13" s="64">
        <v>3</v>
      </c>
    </row>
    <row r="14" spans="1:8" ht="13.5" thickBot="1">
      <c r="A14" s="64">
        <v>20</v>
      </c>
      <c r="B14" s="156" t="str">
        <f>VLOOKUP($A14,'Іменні заявки'!$A:$K,3,FALSE)</f>
        <v>Глибоцького ЦТКСЕУМ</v>
      </c>
      <c r="C14" s="156" t="str">
        <f>VLOOKUP($A14,'Іменні заявки'!$A:$K,4,FALSE)</f>
        <v>Глибоцького району</v>
      </c>
      <c r="D14" s="64">
        <v>4</v>
      </c>
      <c r="E14" s="216">
        <v>3</v>
      </c>
      <c r="F14" s="192"/>
      <c r="G14" s="64">
        <f t="shared" si="0"/>
        <v>7</v>
      </c>
      <c r="H14" s="64">
        <v>4</v>
      </c>
    </row>
    <row r="15" spans="1:8" ht="13.5" thickBot="1">
      <c r="A15" s="64">
        <v>60</v>
      </c>
      <c r="B15" s="156" t="str">
        <f>VLOOKUP($A15,'Іменні заявки'!$A:$K,3,FALSE)</f>
        <v>ОЦТКЕУМ</v>
      </c>
      <c r="C15" s="156" t="str">
        <f>VLOOKUP($A15,'Іменні заявки'!$A:$K,4,FALSE)</f>
        <v>м.Чернівці</v>
      </c>
      <c r="D15" s="64">
        <v>5</v>
      </c>
      <c r="E15" s="216">
        <v>4</v>
      </c>
      <c r="F15" s="192"/>
      <c r="G15" s="64">
        <f>D15+E15+F15</f>
        <v>9</v>
      </c>
      <c r="H15" s="64">
        <v>5</v>
      </c>
    </row>
    <row r="16" spans="1:8" ht="13.5" thickBot="1">
      <c r="A16" s="64">
        <v>100</v>
      </c>
      <c r="B16" s="156" t="str">
        <f>VLOOKUP($A16,'Іменні заявки'!$A:$K,3,FALSE)</f>
        <v>Сокирянського району                                                                                     </v>
      </c>
      <c r="C16" s="156" t="str">
        <f>VLOOKUP($A16,'Іменні заявки'!$A:$K,4,FALSE)</f>
        <v>Сокирянського району                                                                                     </v>
      </c>
      <c r="D16" s="64">
        <v>6</v>
      </c>
      <c r="E16" s="216">
        <v>7</v>
      </c>
      <c r="F16" s="192"/>
      <c r="G16" s="64">
        <f>D16+E16+F16</f>
        <v>13</v>
      </c>
      <c r="H16" s="64">
        <v>6</v>
      </c>
    </row>
    <row r="17" spans="1:8" ht="13.5" thickBot="1">
      <c r="A17" s="64">
        <v>40</v>
      </c>
      <c r="B17" s="156" t="str">
        <f>VLOOKUP($A17,'Іменні заявки'!$A:$K,3,FALSE)</f>
        <v>Путильського району </v>
      </c>
      <c r="C17" s="156" t="str">
        <f>VLOOKUP($A17,'Іменні заявки'!$A:$K,4,FALSE)</f>
        <v>Путильського району </v>
      </c>
      <c r="D17" s="64">
        <v>7</v>
      </c>
      <c r="E17" s="216">
        <v>8</v>
      </c>
      <c r="F17" s="192"/>
      <c r="G17" s="64">
        <f t="shared" si="0"/>
        <v>15</v>
      </c>
      <c r="H17" s="64">
        <v>7</v>
      </c>
    </row>
    <row r="18" spans="1:8" ht="13.5" thickBot="1">
      <c r="A18" s="64">
        <v>90</v>
      </c>
      <c r="B18" s="156" t="str">
        <f>VLOOKUP($A18,'Іменні заявки'!$A:$K,3,FALSE)</f>
        <v>м.Чернівців</v>
      </c>
      <c r="C18" s="156" t="str">
        <f>VLOOKUP($A18,'Іменні заявки'!$A:$K,4,FALSE)</f>
        <v>м.Чернівців</v>
      </c>
      <c r="D18" s="64">
        <v>8</v>
      </c>
      <c r="E18" s="216">
        <v>6</v>
      </c>
      <c r="F18" s="192"/>
      <c r="G18" s="64">
        <f>D18+E18+F18</f>
        <v>14</v>
      </c>
      <c r="H18" s="64">
        <v>8</v>
      </c>
    </row>
    <row r="19" spans="1:8" ht="13.5" thickBot="1">
      <c r="A19" s="64">
        <v>80</v>
      </c>
      <c r="B19" s="156" t="str">
        <f>VLOOKUP($A19,'Іменні заявки'!$A:$K,3,FALSE)</f>
        <v>Кельменецького району                                                            </v>
      </c>
      <c r="C19" s="156" t="str">
        <f>VLOOKUP($A19,'Іменні заявки'!$A:$K,4,FALSE)</f>
        <v>Кельменецького району                                                            </v>
      </c>
      <c r="D19" s="64">
        <v>9</v>
      </c>
      <c r="E19" s="216">
        <v>9</v>
      </c>
      <c r="F19" s="192"/>
      <c r="G19" s="64">
        <f t="shared" si="0"/>
        <v>18</v>
      </c>
      <c r="H19" s="64">
        <v>9</v>
      </c>
    </row>
    <row r="21" spans="1:8" ht="12.75">
      <c r="A21" s="189" t="s">
        <v>146</v>
      </c>
      <c r="B21" s="190"/>
      <c r="C21" s="190"/>
      <c r="D21" s="190"/>
      <c r="E21" s="190"/>
      <c r="F21" s="190"/>
      <c r="G21" s="190"/>
      <c r="H21" s="190"/>
    </row>
    <row r="23" spans="1:8" ht="12.75">
      <c r="A23" s="189" t="s">
        <v>147</v>
      </c>
      <c r="B23" s="190"/>
      <c r="C23" s="190"/>
      <c r="D23" s="190"/>
      <c r="E23" s="190"/>
      <c r="F23" s="190"/>
      <c r="G23" s="190"/>
      <c r="H23" s="190"/>
    </row>
  </sheetData>
  <sheetProtection/>
  <mergeCells count="21">
    <mergeCell ref="A23:H23"/>
    <mergeCell ref="A1:H1"/>
    <mergeCell ref="A3:H3"/>
    <mergeCell ref="A2:O2"/>
    <mergeCell ref="D9:F9"/>
    <mergeCell ref="A9:A10"/>
    <mergeCell ref="B9:B10"/>
    <mergeCell ref="C9:C10"/>
    <mergeCell ref="E14:F14"/>
    <mergeCell ref="H9:H10"/>
    <mergeCell ref="A21:H21"/>
    <mergeCell ref="E19:F19"/>
    <mergeCell ref="E18:F18"/>
    <mergeCell ref="E16:F16"/>
    <mergeCell ref="E17:F17"/>
    <mergeCell ref="E10:F10"/>
    <mergeCell ref="E15:F15"/>
    <mergeCell ref="E12:F12"/>
    <mergeCell ref="G9:G10"/>
    <mergeCell ref="E13:F13"/>
    <mergeCell ref="E11:F11"/>
  </mergeCells>
  <printOptions horizontalCentered="1" verticalCentered="1"/>
  <pageMargins left="0.2755905511811024" right="0.1968503937007874" top="0.7086614173228347" bottom="0.984251968503937" header="0.2755905511811024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3">
      <selection activeCell="A3" sqref="A1:IV16384"/>
    </sheetView>
  </sheetViews>
  <sheetFormatPr defaultColWidth="9.00390625" defaultRowHeight="12.75"/>
  <cols>
    <col min="1" max="1" width="4.875" style="62" customWidth="1"/>
    <col min="2" max="2" width="5.625" style="62" customWidth="1"/>
    <col min="3" max="3" width="27.625" style="62" customWidth="1"/>
    <col min="4" max="4" width="8.00390625" style="62" customWidth="1"/>
    <col min="5" max="5" width="17.75390625" style="62" customWidth="1"/>
    <col min="6" max="6" width="15.125" style="62" customWidth="1"/>
    <col min="7" max="7" width="0" style="62" hidden="1" customWidth="1"/>
    <col min="8" max="8" width="9.125" style="62" customWidth="1"/>
    <col min="9" max="9" width="0" style="62" hidden="1" customWidth="1"/>
    <col min="10" max="13" width="9.125" style="62" customWidth="1"/>
    <col min="14" max="14" width="10.125" style="62" customWidth="1"/>
    <col min="15" max="16384" width="9.125" style="62" customWidth="1"/>
  </cols>
  <sheetData>
    <row r="1" spans="1:17" ht="18.75">
      <c r="A1" s="218" t="s">
        <v>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.75">
      <c r="A3" s="219" t="s">
        <v>98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5">
      <c r="A4" s="127" t="s">
        <v>78</v>
      </c>
      <c r="B4" s="53"/>
      <c r="C4" s="53"/>
      <c r="D4" s="53"/>
      <c r="E4" s="53"/>
      <c r="F4" s="54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</row>
    <row r="5" spans="1:17" ht="15">
      <c r="A5" s="127" t="s">
        <v>95</v>
      </c>
      <c r="B5" s="53"/>
      <c r="C5" s="53"/>
      <c r="D5" s="53"/>
      <c r="E5" s="53"/>
      <c r="F5" s="54"/>
      <c r="G5" s="54"/>
      <c r="H5" s="54"/>
      <c r="I5" s="54"/>
      <c r="J5" s="54"/>
      <c r="K5" s="54"/>
      <c r="L5" s="53"/>
      <c r="M5" s="53"/>
      <c r="N5" s="53"/>
      <c r="O5" s="53"/>
      <c r="P5" s="53"/>
      <c r="Q5" s="53"/>
    </row>
    <row r="6" spans="1:17" ht="15">
      <c r="A6" s="127" t="s">
        <v>90</v>
      </c>
      <c r="B6" s="53"/>
      <c r="C6" s="53"/>
      <c r="D6" s="53"/>
      <c r="E6" s="53"/>
      <c r="F6" s="54"/>
      <c r="G6" s="54"/>
      <c r="H6" s="54"/>
      <c r="I6" s="54"/>
      <c r="J6" s="54"/>
      <c r="K6" s="54"/>
      <c r="L6" s="53"/>
      <c r="M6" s="53"/>
      <c r="N6" s="53"/>
      <c r="O6" s="53"/>
      <c r="P6" s="53"/>
      <c r="Q6" s="53"/>
    </row>
    <row r="7" spans="1:17" ht="13.5" thickBot="1">
      <c r="A7" s="53" t="s">
        <v>53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9"/>
      <c r="M7" s="52"/>
      <c r="N7" s="52"/>
      <c r="O7" s="52"/>
      <c r="P7" s="53"/>
      <c r="Q7" s="53"/>
    </row>
    <row r="8" spans="1:17" ht="14.25" thickBot="1" thickTop="1">
      <c r="A8" s="53" t="s">
        <v>91</v>
      </c>
      <c r="B8" s="53"/>
      <c r="C8" s="53"/>
      <c r="D8" s="53"/>
      <c r="E8" s="53"/>
      <c r="F8" s="54"/>
      <c r="G8" s="54"/>
      <c r="H8" s="54" t="s">
        <v>58</v>
      </c>
      <c r="I8" s="54"/>
      <c r="J8" s="54"/>
      <c r="K8" s="54"/>
      <c r="L8" s="65">
        <f>SUM(P11:P22)*2</f>
        <v>104</v>
      </c>
      <c r="M8" s="53"/>
      <c r="N8" s="53"/>
      <c r="O8" s="55"/>
      <c r="P8" s="56"/>
      <c r="Q8" s="53"/>
    </row>
    <row r="9" spans="1:17" ht="21" thickTop="1">
      <c r="A9" s="66"/>
      <c r="B9" s="57" t="s">
        <v>94</v>
      </c>
      <c r="C9" s="58"/>
      <c r="D9" s="58"/>
      <c r="E9" s="58" t="s">
        <v>218</v>
      </c>
      <c r="F9" s="54" t="s">
        <v>219</v>
      </c>
      <c r="G9" s="54"/>
      <c r="H9" s="54"/>
      <c r="I9" s="54"/>
      <c r="J9" s="54"/>
      <c r="K9" s="54"/>
      <c r="L9" s="53"/>
      <c r="M9" s="53"/>
      <c r="N9" s="53"/>
      <c r="O9" s="56"/>
      <c r="P9" s="53"/>
      <c r="Q9" s="53"/>
    </row>
    <row r="10" spans="1:17" ht="33.75">
      <c r="A10" s="130" t="s">
        <v>49</v>
      </c>
      <c r="B10" s="131" t="s">
        <v>1</v>
      </c>
      <c r="C10" s="131" t="s">
        <v>2</v>
      </c>
      <c r="D10" s="130" t="s">
        <v>47</v>
      </c>
      <c r="E10" s="131" t="s">
        <v>48</v>
      </c>
      <c r="F10" s="131" t="s">
        <v>3</v>
      </c>
      <c r="G10" s="130" t="s">
        <v>76</v>
      </c>
      <c r="H10" s="130" t="s">
        <v>54</v>
      </c>
      <c r="I10" s="130" t="s">
        <v>77</v>
      </c>
      <c r="J10" s="130" t="s">
        <v>55</v>
      </c>
      <c r="K10" s="130" t="s">
        <v>216</v>
      </c>
      <c r="L10" s="132" t="s">
        <v>56</v>
      </c>
      <c r="M10" s="163" t="s">
        <v>8</v>
      </c>
      <c r="N10" s="163" t="s">
        <v>162</v>
      </c>
      <c r="O10" s="130" t="s">
        <v>46</v>
      </c>
      <c r="P10" s="52"/>
      <c r="Q10" s="52"/>
    </row>
    <row r="11" spans="1:16" ht="12.75">
      <c r="A11" s="228">
        <v>1</v>
      </c>
      <c r="B11" s="165">
        <v>56</v>
      </c>
      <c r="C11" s="165" t="str">
        <f>VLOOKUP($B11,'Іменні заявки'!$A:$I,2,FALSE)</f>
        <v>Паскар Вадим Михайлович</v>
      </c>
      <c r="D11" s="164" t="str">
        <f>VLOOKUP($B11,'Іменні заявки'!$A:$I,7,FALSE)</f>
        <v>І</v>
      </c>
      <c r="E11" s="225" t="str">
        <f>VLOOKUP($B11,'Іменні заявки'!$A:$I,4,FALSE)</f>
        <v>Новоселицького району</v>
      </c>
      <c r="F11" s="225" t="str">
        <f>VLOOKUP($B11,'Іменні заявки'!$A:$I,3,FALSE)</f>
        <v>Новоселицького району</v>
      </c>
      <c r="G11" s="226">
        <f>VLOOKUP($B11,'ралі С-2'!$B:$K,8,FALSE)</f>
        <v>0.05243055555555555</v>
      </c>
      <c r="H11" s="223">
        <f>VLOOKUP($B11,'ралі С-2'!$B:$L,10,FALSE)</f>
        <v>100</v>
      </c>
      <c r="I11" s="226">
        <f>VLOOKUP($B11,'С-2-спринт'!$B:$K,9,FALSE)</f>
        <v>100</v>
      </c>
      <c r="J11" s="223">
        <f>VLOOKUP($B11,'С-2-спринт'!$B:$K,9,FALSE)</f>
        <v>100</v>
      </c>
      <c r="K11" s="223">
        <f>VLOOKUP($B11,'Рят.С-2'!$B:$L,10,FALSE)</f>
        <v>100</v>
      </c>
      <c r="L11" s="223">
        <f>K11+J11+H11</f>
        <v>300</v>
      </c>
      <c r="M11" s="223">
        <v>100</v>
      </c>
      <c r="N11" s="295" t="s">
        <v>44</v>
      </c>
      <c r="O11" s="230">
        <v>1</v>
      </c>
      <c r="P11" s="62">
        <f aca="true" t="shared" si="0" ref="P11:P22">IF(D11="МС",100,IF(D11="КМС",30,IF(D11="І",10,IF(D11="ІІ",3,IF(D11="ІІІ",1)))))</f>
        <v>10</v>
      </c>
    </row>
    <row r="12" spans="1:16" ht="14.25" customHeight="1">
      <c r="A12" s="228"/>
      <c r="B12" s="165">
        <v>55</v>
      </c>
      <c r="C12" s="165" t="str">
        <f>VLOOKUP($B12,'Іменні заявки'!$A:$I,2,FALSE)</f>
        <v>Кіріл Вадим Віталійович</v>
      </c>
      <c r="D12" s="164" t="str">
        <f>VLOOKUP($B12,'Іменні заявки'!$A:$I,7,FALSE)</f>
        <v>І</v>
      </c>
      <c r="E12" s="225"/>
      <c r="F12" s="225"/>
      <c r="G12" s="227"/>
      <c r="H12" s="223"/>
      <c r="I12" s="227"/>
      <c r="J12" s="223"/>
      <c r="K12" s="224"/>
      <c r="L12" s="223"/>
      <c r="M12" s="223"/>
      <c r="N12" s="295" t="s">
        <v>44</v>
      </c>
      <c r="O12" s="228"/>
      <c r="P12" s="62">
        <f t="shared" si="0"/>
        <v>10</v>
      </c>
    </row>
    <row r="13" spans="1:16" ht="12.75">
      <c r="A13" s="228">
        <v>2</v>
      </c>
      <c r="B13" s="165">
        <v>16</v>
      </c>
      <c r="C13" s="165" t="str">
        <f>VLOOKUP($B13,'Іменні заявки'!$A:$I,2,FALSE)</f>
        <v>Лук’янюк Ілля Ілліч</v>
      </c>
      <c r="D13" s="164" t="str">
        <f>VLOOKUP($B13,'Іменні заявки'!$A:$I,7,FALSE)</f>
        <v>І</v>
      </c>
      <c r="E13" s="225" t="str">
        <f>VLOOKUP($B13,'Іменні заявки'!$A:$I,4,FALSE)</f>
        <v>Глибоцького району</v>
      </c>
      <c r="F13" s="225" t="str">
        <f>VLOOKUP($B13,'Іменні заявки'!$A:$I,3,FALSE)</f>
        <v>Глибоцького району</v>
      </c>
      <c r="G13" s="226">
        <f>VLOOKUP($B13,'ралі С-2'!$B:$K,8,FALSE)</f>
        <v>0.05520833333333333</v>
      </c>
      <c r="H13" s="223">
        <f>VLOOKUP($B13,'ралі С-2'!$B:$L,10,FALSE)</f>
        <v>105.29801324503312</v>
      </c>
      <c r="I13" s="226">
        <f>VLOOKUP($B13,'С-2-спринт'!$B:$K,9,FALSE)</f>
        <v>111.81657848324518</v>
      </c>
      <c r="J13" s="223">
        <f>VLOOKUP($B13,'С-2-спринт'!$B:$K,9,FALSE)</f>
        <v>111.81657848324518</v>
      </c>
      <c r="K13" s="223">
        <f>VLOOKUP($B13,'Рят.С-2'!$B:$L,10,FALSE)</f>
        <v>105.48780487804879</v>
      </c>
      <c r="L13" s="223">
        <f>K13+J13+H13</f>
        <v>322.6023966063271</v>
      </c>
      <c r="M13" s="223">
        <f>L13/$L$11*100</f>
        <v>107.53413220210903</v>
      </c>
      <c r="N13" s="295" t="s">
        <v>44</v>
      </c>
      <c r="O13" s="228">
        <v>2</v>
      </c>
      <c r="P13" s="62">
        <f>IF(D13="МС",100,IF(D13="КМС",30,IF(D13="І",10,IF(D13="ІІ",3,IF(D13="ІІІ",1)))))</f>
        <v>10</v>
      </c>
    </row>
    <row r="14" spans="1:16" ht="12.75" customHeight="1">
      <c r="A14" s="228"/>
      <c r="B14" s="165">
        <v>17</v>
      </c>
      <c r="C14" s="165" t="str">
        <f>VLOOKUP($B14,'Іменні заявки'!$A:$I,2,FALSE)</f>
        <v>Павел Петро Маринович</v>
      </c>
      <c r="D14" s="164" t="str">
        <f>VLOOKUP($B14,'Іменні заявки'!$A:$I,7,FALSE)</f>
        <v>ІІІ</v>
      </c>
      <c r="E14" s="225"/>
      <c r="F14" s="225"/>
      <c r="G14" s="227"/>
      <c r="H14" s="223"/>
      <c r="I14" s="227"/>
      <c r="J14" s="223"/>
      <c r="K14" s="224"/>
      <c r="L14" s="223"/>
      <c r="M14" s="223"/>
      <c r="N14" s="295" t="s">
        <v>44</v>
      </c>
      <c r="O14" s="228"/>
      <c r="P14" s="62">
        <f>IF(D14="МС",100,IF(D14="КМС",30,IF(D14="І",10,IF(D14="ІІ",3,IF(D14="ІІІ",1)))))</f>
        <v>1</v>
      </c>
    </row>
    <row r="15" spans="1:16" ht="12.75" customHeight="1">
      <c r="A15" s="228">
        <v>3</v>
      </c>
      <c r="B15" s="165">
        <v>78</v>
      </c>
      <c r="C15" s="165" t="str">
        <f>VLOOKUP($B15,'Іменні заявки'!$A:$I,2,FALSE)</f>
        <v>Мустяца Петро Петрович</v>
      </c>
      <c r="D15" s="166" t="s">
        <v>42</v>
      </c>
      <c r="E15" s="225" t="str">
        <f>VLOOKUP($B15,'Іменні заявки'!$A:$I,4,FALSE)</f>
        <v>Сторожинецького району</v>
      </c>
      <c r="F15" s="225" t="str">
        <f>VLOOKUP($B15,'Іменні заявки'!$A:$I,3,FALSE)</f>
        <v>Сторожинецького району</v>
      </c>
      <c r="G15" s="226">
        <f>VLOOKUP($B15,'ралі С-2'!$B:$K,8,FALSE)</f>
        <v>0.058888888888888886</v>
      </c>
      <c r="H15" s="223">
        <f>VLOOKUP($B15,'ралі С-2'!$B:$L,10,FALSE)</f>
        <v>112.31788079470199</v>
      </c>
      <c r="I15" s="226">
        <f>VLOOKUP($B15,'С-2-спринт'!$B:$K,9,FALSE)</f>
        <v>111.28747795414455</v>
      </c>
      <c r="J15" s="223">
        <f>VLOOKUP($B15,'С-2-спринт'!$B:$K,9,FALSE)</f>
        <v>111.28747795414455</v>
      </c>
      <c r="K15" s="223">
        <f>VLOOKUP($B15,'Рят.С-2'!$B:$L,10,FALSE)</f>
        <v>104.26829268292683</v>
      </c>
      <c r="L15" s="223">
        <f>K15+J15+H15</f>
        <v>327.87365143177334</v>
      </c>
      <c r="M15" s="223">
        <f>L15/$L$11*100</f>
        <v>109.29121714392444</v>
      </c>
      <c r="N15" s="295" t="s">
        <v>44</v>
      </c>
      <c r="O15" s="228">
        <v>3</v>
      </c>
      <c r="P15" s="62">
        <f t="shared" si="0"/>
        <v>1</v>
      </c>
    </row>
    <row r="16" spans="1:16" ht="12.75" customHeight="1">
      <c r="A16" s="228"/>
      <c r="B16" s="165">
        <v>74</v>
      </c>
      <c r="C16" s="165" t="str">
        <f>VLOOKUP($B16,'Іменні заявки'!$A:$I,2,FALSE)</f>
        <v>Гресько Дмитро Михайлович</v>
      </c>
      <c r="D16" s="164" t="str">
        <f>VLOOKUP($B16,'Іменні заявки'!$A:$I,7,FALSE)</f>
        <v>ІІІ</v>
      </c>
      <c r="E16" s="225"/>
      <c r="F16" s="225"/>
      <c r="G16" s="227"/>
      <c r="H16" s="223"/>
      <c r="I16" s="227"/>
      <c r="J16" s="223"/>
      <c r="K16" s="224"/>
      <c r="L16" s="223"/>
      <c r="M16" s="223"/>
      <c r="N16" s="295" t="s">
        <v>44</v>
      </c>
      <c r="O16" s="228"/>
      <c r="P16" s="62">
        <f t="shared" si="0"/>
        <v>1</v>
      </c>
    </row>
    <row r="17" spans="1:16" ht="12.75">
      <c r="A17" s="228">
        <v>4</v>
      </c>
      <c r="B17" s="165">
        <v>67</v>
      </c>
      <c r="C17" s="165" t="str">
        <f>VLOOKUP($B17,'Іменні заявки'!$A:$I,2,FALSE)</f>
        <v>Лотоцька Євгенія Янівна</v>
      </c>
      <c r="D17" s="164" t="str">
        <f>VLOOKUP($B17,'Іменні заявки'!$A:$I,7,FALSE)</f>
        <v>ІІ</v>
      </c>
      <c r="E17" s="225" t="str">
        <f>VLOOKUP($B17,'Іменні заявки'!$A:$I,4,FALSE)</f>
        <v>м.Чернівці</v>
      </c>
      <c r="F17" s="225" t="str">
        <f>VLOOKUP($B17,'Іменні заявки'!$A:$I,3,FALSE)</f>
        <v>ОЦТКЕУМ</v>
      </c>
      <c r="G17" s="226">
        <f>VLOOKUP($B17,'ралі С-2'!$B:$K,8,FALSE)</f>
        <v>0.062002314814814816</v>
      </c>
      <c r="H17" s="223">
        <f>VLOOKUP($B17,'ралі С-2'!$B:$L,10,FALSE)</f>
        <v>118.2560706401766</v>
      </c>
      <c r="I17" s="226">
        <f>VLOOKUP($B17,'С-2-спринт'!$B:$K,9,FALSE)</f>
        <v>124.51499118165752</v>
      </c>
      <c r="J17" s="223">
        <f>VLOOKUP($B17,'С-2-спринт'!$B:$K,9,FALSE)</f>
        <v>124.51499118165752</v>
      </c>
      <c r="K17" s="223">
        <f>VLOOKUP($B17,'Рят.С-2'!$B:$L,10,FALSE)</f>
        <v>125.60975609756098</v>
      </c>
      <c r="L17" s="223">
        <f>K17+J17+H17</f>
        <v>368.3808179193951</v>
      </c>
      <c r="M17" s="223">
        <f>L17/$L$11*100</f>
        <v>122.79360597313169</v>
      </c>
      <c r="N17" s="295" t="s">
        <v>44</v>
      </c>
      <c r="O17" s="228">
        <v>4</v>
      </c>
      <c r="P17" s="62">
        <f t="shared" si="0"/>
        <v>3</v>
      </c>
    </row>
    <row r="18" spans="1:18" ht="12.75">
      <c r="A18" s="228"/>
      <c r="B18" s="165">
        <v>61</v>
      </c>
      <c r="C18" s="165" t="str">
        <f>VLOOKUP($B18,'Іменні заявки'!$A:$I,2,FALSE)</f>
        <v> Яцко Олександр </v>
      </c>
      <c r="D18" s="164" t="str">
        <f>VLOOKUP($B18,'Іменні заявки'!$A:$I,7,FALSE)</f>
        <v>ІІ</v>
      </c>
      <c r="E18" s="225"/>
      <c r="F18" s="225"/>
      <c r="G18" s="227"/>
      <c r="H18" s="223"/>
      <c r="I18" s="227"/>
      <c r="J18" s="223"/>
      <c r="K18" s="224"/>
      <c r="L18" s="223"/>
      <c r="M18" s="223"/>
      <c r="N18" s="295" t="s">
        <v>44</v>
      </c>
      <c r="O18" s="228"/>
      <c r="P18" s="62">
        <f t="shared" si="0"/>
        <v>3</v>
      </c>
      <c r="R18" s="167"/>
    </row>
    <row r="19" spans="1:16" ht="12.75">
      <c r="A19" s="228">
        <v>5</v>
      </c>
      <c r="B19" s="165">
        <v>25</v>
      </c>
      <c r="C19" s="165" t="str">
        <f>VLOOKUP($B19,'Іменні заявки'!$A:$I,2,FALSE)</f>
        <v>Шородок Ілля Валерійович</v>
      </c>
      <c r="D19" s="164" t="str">
        <f>VLOOKUP($B19,'Іменні заявки'!$A:$I,7,FALSE)</f>
        <v>ІІІ</v>
      </c>
      <c r="E19" s="225" t="str">
        <f>VLOOKUP($B19,'Іменні заявки'!$A:$I,4,FALSE)</f>
        <v>Глибоцького району</v>
      </c>
      <c r="F19" s="225" t="str">
        <f>VLOOKUP($B19,'Іменні заявки'!$A:$I,3,FALSE)</f>
        <v>Глибоцького ЦТКСЕУМ</v>
      </c>
      <c r="G19" s="226">
        <f>VLOOKUP($B19,'ралі С-2'!$B:$K,8,FALSE)</f>
        <v>0.061747685185185176</v>
      </c>
      <c r="H19" s="223">
        <f>VLOOKUP($B19,'ралі С-2'!$B:$L,10,FALSE)</f>
        <v>117.77041942604856</v>
      </c>
      <c r="I19" s="226">
        <f>VLOOKUP($B19,'С-2-спринт'!$B:$K,9,FALSE)</f>
        <v>120.45855379188708</v>
      </c>
      <c r="J19" s="223">
        <f>VLOOKUP($B19,'С-2-спринт'!$B:$K,9,FALSE)</f>
        <v>120.45855379188708</v>
      </c>
      <c r="K19" s="223">
        <f>VLOOKUP($B19,'Рят.С-2'!$B:$L,10,FALSE)</f>
        <v>137.8048780487805</v>
      </c>
      <c r="L19" s="223">
        <f>K19+J19+H19</f>
        <v>376.03385126671617</v>
      </c>
      <c r="M19" s="223">
        <f>L19/$L$11*100</f>
        <v>125.34461708890538</v>
      </c>
      <c r="N19" s="295" t="s">
        <v>42</v>
      </c>
      <c r="O19" s="228">
        <v>5</v>
      </c>
      <c r="P19" s="62">
        <f t="shared" si="0"/>
        <v>1</v>
      </c>
    </row>
    <row r="20" spans="1:16" ht="12.75">
      <c r="A20" s="228"/>
      <c r="B20" s="165">
        <v>26</v>
      </c>
      <c r="C20" s="165" t="str">
        <f>VLOOKUP($B20,'Іменні заявки'!$A:$I,2,FALSE)</f>
        <v>Лук’янюк Георгій Ілліч</v>
      </c>
      <c r="D20" s="164" t="str">
        <f>VLOOKUP($B20,'Іменні заявки'!$A:$I,7,FALSE)</f>
        <v>ІІІ</v>
      </c>
      <c r="E20" s="225"/>
      <c r="F20" s="225"/>
      <c r="G20" s="227"/>
      <c r="H20" s="223"/>
      <c r="I20" s="227"/>
      <c r="J20" s="223"/>
      <c r="K20" s="224"/>
      <c r="L20" s="223"/>
      <c r="M20" s="223"/>
      <c r="N20" s="295" t="s">
        <v>42</v>
      </c>
      <c r="O20" s="228"/>
      <c r="P20" s="62">
        <f t="shared" si="0"/>
        <v>1</v>
      </c>
    </row>
    <row r="21" spans="1:16" ht="12.75">
      <c r="A21" s="228">
        <v>6</v>
      </c>
      <c r="B21" s="165">
        <v>93</v>
      </c>
      <c r="C21" s="165" t="str">
        <f>VLOOKUP($B21,'Іменні заявки'!$A:$I,2,FALSE)</f>
        <v>Боднар Андрій Ігорович</v>
      </c>
      <c r="D21" s="164" t="str">
        <f>VLOOKUP($B21,'Іменні заявки'!$A:$I,7,FALSE)</f>
        <v>І</v>
      </c>
      <c r="E21" s="225" t="str">
        <f>VLOOKUP($B21,'Іменні заявки'!$A:$I,4,FALSE)</f>
        <v>м.Чернівців</v>
      </c>
      <c r="F21" s="225" t="str">
        <f>VLOOKUP($B21,'Іменні заявки'!$A:$I,3,FALSE)</f>
        <v>м.Чернівців</v>
      </c>
      <c r="G21" s="226">
        <f>VLOOKUP($B21,'ралі С-2'!$B:$K,8,FALSE)</f>
        <v>0.06538194444444445</v>
      </c>
      <c r="H21" s="223">
        <f>VLOOKUP($B21,'ралі С-2'!$B:$L,10,FALSE)</f>
        <v>124.70198675496688</v>
      </c>
      <c r="I21" s="226">
        <f>VLOOKUP($B21,'С-2-спринт'!$B:$K,9,FALSE)</f>
        <v>130.68783068783083</v>
      </c>
      <c r="J21" s="223">
        <f>VLOOKUP($B21,'С-2-спринт'!$B:$K,9,FALSE)</f>
        <v>130.68783068783083</v>
      </c>
      <c r="K21" s="223">
        <f>VLOOKUP($B21,'Рят.С-2'!$B:$L,10,FALSE)</f>
        <v>168.2926829268293</v>
      </c>
      <c r="L21" s="223">
        <f>K21+J21+H21</f>
        <v>423.682500369627</v>
      </c>
      <c r="M21" s="223">
        <f>L21/$L$11*100</f>
        <v>141.22750012320898</v>
      </c>
      <c r="N21" s="295" t="s">
        <v>42</v>
      </c>
      <c r="O21" s="230">
        <v>6</v>
      </c>
      <c r="P21" s="62">
        <f t="shared" si="0"/>
        <v>10</v>
      </c>
    </row>
    <row r="22" spans="1:16" ht="12.75">
      <c r="A22" s="228"/>
      <c r="B22" s="165">
        <v>96</v>
      </c>
      <c r="C22" s="165" t="str">
        <f>VLOOKUP($B22,'Іменні заявки'!$A:$I,2,FALSE)</f>
        <v>Кушнирюк Ольга Василівна</v>
      </c>
      <c r="D22" s="164" t="str">
        <f>VLOOKUP($B22,'Іменні заявки'!$A:$I,7,FALSE)</f>
        <v>ІІІ</v>
      </c>
      <c r="E22" s="225"/>
      <c r="F22" s="225"/>
      <c r="G22" s="227"/>
      <c r="H22" s="223"/>
      <c r="I22" s="227"/>
      <c r="J22" s="223"/>
      <c r="K22" s="224"/>
      <c r="L22" s="223"/>
      <c r="M22" s="223"/>
      <c r="N22" s="295" t="s">
        <v>42</v>
      </c>
      <c r="O22" s="228"/>
      <c r="P22" s="62">
        <f t="shared" si="0"/>
        <v>1</v>
      </c>
    </row>
    <row r="24" spans="5:11" ht="12.75">
      <c r="E24" s="229" t="s">
        <v>96</v>
      </c>
      <c r="F24" s="197"/>
      <c r="G24" s="197"/>
      <c r="H24" s="197"/>
      <c r="I24" s="197"/>
      <c r="J24" s="197"/>
      <c r="K24" s="120"/>
    </row>
    <row r="26" spans="5:9" ht="12.75">
      <c r="E26" s="186" t="s">
        <v>97</v>
      </c>
      <c r="F26" s="121"/>
      <c r="G26" s="121"/>
      <c r="H26" s="121"/>
      <c r="I26" s="121"/>
    </row>
  </sheetData>
  <sheetProtection/>
  <mergeCells count="70">
    <mergeCell ref="A1:Q1"/>
    <mergeCell ref="A2:Q2"/>
    <mergeCell ref="A3:Q3"/>
    <mergeCell ref="A21:A22"/>
    <mergeCell ref="E21:E22"/>
    <mergeCell ref="F21:F22"/>
    <mergeCell ref="G21:G22"/>
    <mergeCell ref="H21:H22"/>
    <mergeCell ref="H11:H12"/>
    <mergeCell ref="I11:I12"/>
    <mergeCell ref="J11:J12"/>
    <mergeCell ref="L11:L12"/>
    <mergeCell ref="A11:A12"/>
    <mergeCell ref="E11:E12"/>
    <mergeCell ref="F11:F12"/>
    <mergeCell ref="G11:G12"/>
    <mergeCell ref="O11:O12"/>
    <mergeCell ref="K17:K18"/>
    <mergeCell ref="K11:K12"/>
    <mergeCell ref="O21:O22"/>
    <mergeCell ref="M11:M12"/>
    <mergeCell ref="K21:K22"/>
    <mergeCell ref="L21:L22"/>
    <mergeCell ref="M21:M22"/>
    <mergeCell ref="A13:A14"/>
    <mergeCell ref="E13:E14"/>
    <mergeCell ref="M17:M18"/>
    <mergeCell ref="H13:H14"/>
    <mergeCell ref="I13:I14"/>
    <mergeCell ref="H17:H18"/>
    <mergeCell ref="I17:I18"/>
    <mergeCell ref="A17:A18"/>
    <mergeCell ref="E17:E18"/>
    <mergeCell ref="F17:F18"/>
    <mergeCell ref="G17:G18"/>
    <mergeCell ref="A19:A20"/>
    <mergeCell ref="E19:E20"/>
    <mergeCell ref="F19:F20"/>
    <mergeCell ref="G19:G20"/>
    <mergeCell ref="O13:O14"/>
    <mergeCell ref="J15:J16"/>
    <mergeCell ref="O17:O18"/>
    <mergeCell ref="A15:A16"/>
    <mergeCell ref="E15:E16"/>
    <mergeCell ref="K15:K16"/>
    <mergeCell ref="F13:F14"/>
    <mergeCell ref="G13:G14"/>
    <mergeCell ref="M13:M14"/>
    <mergeCell ref="L17:L18"/>
    <mergeCell ref="O19:O20"/>
    <mergeCell ref="E24:J24"/>
    <mergeCell ref="O15:O16"/>
    <mergeCell ref="I15:I16"/>
    <mergeCell ref="I19:I20"/>
    <mergeCell ref="H19:H20"/>
    <mergeCell ref="I21:I22"/>
    <mergeCell ref="J21:J22"/>
    <mergeCell ref="J17:J18"/>
    <mergeCell ref="F15:F16"/>
    <mergeCell ref="G15:G16"/>
    <mergeCell ref="H15:H16"/>
    <mergeCell ref="L15:L16"/>
    <mergeCell ref="M15:M16"/>
    <mergeCell ref="J13:J14"/>
    <mergeCell ref="K13:K14"/>
    <mergeCell ref="L13:L14"/>
    <mergeCell ref="J19:J20"/>
    <mergeCell ref="K19:K20"/>
    <mergeCell ref="L19:L20"/>
    <mergeCell ref="M19:M20"/>
  </mergeCells>
  <printOptions/>
  <pageMargins left="0.75" right="0.75" top="1" bottom="1" header="0.5" footer="0.5"/>
  <pageSetup orientation="landscape" paperSize="9" scale="81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3">
      <selection activeCell="A3" sqref="A1:IV16384"/>
    </sheetView>
  </sheetViews>
  <sheetFormatPr defaultColWidth="9.00390625" defaultRowHeight="12.75"/>
  <cols>
    <col min="1" max="1" width="4.875" style="62" customWidth="1"/>
    <col min="2" max="2" width="5.625" style="62" customWidth="1"/>
    <col min="3" max="3" width="29.875" style="62" customWidth="1"/>
    <col min="4" max="4" width="8.375" style="62" customWidth="1"/>
    <col min="5" max="5" width="17.75390625" style="62" customWidth="1"/>
    <col min="6" max="6" width="15.125" style="62" customWidth="1"/>
    <col min="7" max="8" width="9.125" style="62" customWidth="1"/>
    <col min="9" max="9" width="0" style="62" hidden="1" customWidth="1"/>
    <col min="10" max="10" width="9.125" style="62" customWidth="1"/>
    <col min="11" max="11" width="10.25390625" style="62" bestFit="1" customWidth="1"/>
    <col min="12" max="12" width="0" style="62" hidden="1" customWidth="1"/>
    <col min="13" max="13" width="9.125" style="62" customWidth="1"/>
    <col min="14" max="15" width="0" style="62" hidden="1" customWidth="1"/>
    <col min="16" max="16384" width="9.125" style="62" customWidth="1"/>
  </cols>
  <sheetData>
    <row r="1" spans="1:20" ht="18.75">
      <c r="A1" s="218" t="s">
        <v>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ht="12.75">
      <c r="A3" s="219" t="s">
        <v>88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ht="15">
      <c r="A4" s="127" t="s">
        <v>78</v>
      </c>
      <c r="B4" s="53"/>
      <c r="C4" s="53"/>
      <c r="D4" s="53"/>
      <c r="E4" s="53"/>
      <c r="F4" s="54"/>
      <c r="G4" s="54"/>
      <c r="H4" s="54"/>
      <c r="I4" s="54"/>
      <c r="J4" s="54"/>
      <c r="K4" s="54"/>
      <c r="L4" s="54"/>
      <c r="M4" s="54"/>
      <c r="N4" s="53"/>
      <c r="O4" s="53"/>
      <c r="P4" s="53"/>
      <c r="Q4" s="53"/>
      <c r="R4" s="53"/>
      <c r="S4" s="53"/>
      <c r="T4" s="53"/>
    </row>
    <row r="5" spans="1:20" ht="15">
      <c r="A5" s="127" t="s">
        <v>95</v>
      </c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3"/>
      <c r="O5" s="53"/>
      <c r="P5" s="53"/>
      <c r="Q5" s="53"/>
      <c r="R5" s="53"/>
      <c r="S5" s="53"/>
      <c r="T5" s="53"/>
    </row>
    <row r="6" spans="1:20" ht="15">
      <c r="A6" s="127" t="s">
        <v>90</v>
      </c>
      <c r="B6" s="53"/>
      <c r="C6" s="53"/>
      <c r="D6" s="53"/>
      <c r="E6" s="53"/>
      <c r="F6" s="54"/>
      <c r="G6" s="54"/>
      <c r="H6" s="54"/>
      <c r="I6" s="54"/>
      <c r="J6" s="54"/>
      <c r="K6" s="54"/>
      <c r="L6" s="54"/>
      <c r="M6" s="54"/>
      <c r="N6" s="53"/>
      <c r="O6" s="53"/>
      <c r="P6" s="53"/>
      <c r="Q6" s="53"/>
      <c r="R6" s="53"/>
      <c r="S6" s="53"/>
      <c r="T6" s="53"/>
    </row>
    <row r="7" spans="1:20" ht="13.5" thickBot="1">
      <c r="A7" s="53" t="s">
        <v>53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9"/>
      <c r="O7" s="52"/>
      <c r="P7" s="52"/>
      <c r="Q7" s="52"/>
      <c r="R7" s="52"/>
      <c r="S7" s="53"/>
      <c r="T7" s="53"/>
    </row>
    <row r="8" spans="1:20" ht="14.25" thickBot="1" thickTop="1">
      <c r="A8" s="53" t="s">
        <v>91</v>
      </c>
      <c r="B8" s="53"/>
      <c r="C8" s="53"/>
      <c r="D8" s="53"/>
      <c r="E8" s="53"/>
      <c r="F8" s="54"/>
      <c r="G8" s="54" t="s">
        <v>217</v>
      </c>
      <c r="H8" s="187">
        <f>SUM(S11:S34)</f>
        <v>81</v>
      </c>
      <c r="I8" s="54" t="s">
        <v>58</v>
      </c>
      <c r="J8" s="54"/>
      <c r="K8" s="54"/>
      <c r="L8" s="54"/>
      <c r="M8" s="54"/>
      <c r="N8" s="65">
        <f>SUM(S27:S38)</f>
        <v>38</v>
      </c>
      <c r="O8" s="53"/>
      <c r="P8" s="53"/>
      <c r="Q8" s="53"/>
      <c r="R8" s="55"/>
      <c r="S8" s="56"/>
      <c r="T8" s="53"/>
    </row>
    <row r="9" spans="1:20" ht="20.25">
      <c r="A9" s="66"/>
      <c r="B9" s="57" t="s">
        <v>45</v>
      </c>
      <c r="C9" s="58"/>
      <c r="D9" s="58"/>
      <c r="E9" s="58"/>
      <c r="F9" s="54" t="s">
        <v>220</v>
      </c>
      <c r="G9" s="54"/>
      <c r="H9" s="54" t="s">
        <v>221</v>
      </c>
      <c r="I9" s="54"/>
      <c r="J9" s="54"/>
      <c r="K9" s="54"/>
      <c r="L9" s="54"/>
      <c r="M9" s="54"/>
      <c r="N9" s="53"/>
      <c r="O9" s="53"/>
      <c r="P9" s="53"/>
      <c r="Q9" s="53"/>
      <c r="R9" s="56"/>
      <c r="S9" s="53"/>
      <c r="T9" s="53"/>
    </row>
    <row r="10" spans="1:20" ht="56.25">
      <c r="A10" s="130" t="s">
        <v>49</v>
      </c>
      <c r="B10" s="131" t="s">
        <v>1</v>
      </c>
      <c r="C10" s="131" t="s">
        <v>2</v>
      </c>
      <c r="D10" s="130" t="s">
        <v>47</v>
      </c>
      <c r="E10" s="131" t="s">
        <v>48</v>
      </c>
      <c r="F10" s="131" t="s">
        <v>3</v>
      </c>
      <c r="G10" s="130" t="s">
        <v>4</v>
      </c>
      <c r="H10" s="130" t="s">
        <v>214</v>
      </c>
      <c r="I10" s="130" t="s">
        <v>54</v>
      </c>
      <c r="J10" s="130" t="s">
        <v>215</v>
      </c>
      <c r="K10" s="130" t="s">
        <v>213</v>
      </c>
      <c r="L10" s="130" t="s">
        <v>55</v>
      </c>
      <c r="M10" s="130" t="s">
        <v>7</v>
      </c>
      <c r="N10" s="132" t="s">
        <v>56</v>
      </c>
      <c r="O10" s="163" t="s">
        <v>8</v>
      </c>
      <c r="P10" s="163" t="s">
        <v>8</v>
      </c>
      <c r="Q10" s="163" t="s">
        <v>162</v>
      </c>
      <c r="R10" s="130" t="s">
        <v>46</v>
      </c>
      <c r="S10" s="52"/>
      <c r="T10" s="52"/>
    </row>
    <row r="11" spans="1:19" ht="12.75">
      <c r="A11" s="228">
        <v>1</v>
      </c>
      <c r="B11" s="165">
        <v>54</v>
      </c>
      <c r="C11" s="165" t="str">
        <f>VLOOKUP($B11,'Іменні заявки'!$A:$I,2,FALSE)</f>
        <v>Арсеній Олексій Дмитрович</v>
      </c>
      <c r="D11" s="164" t="str">
        <f>VLOOKUP($B11,'Іменні заявки'!$A:$I,7,FALSE)</f>
        <v>І</v>
      </c>
      <c r="E11" s="225" t="str">
        <f>VLOOKUP($B11,'Іменні заявки'!$A:$I,4,FALSE)</f>
        <v>Новоселицького району</v>
      </c>
      <c r="F11" s="225" t="str">
        <f>VLOOKUP($B11,'Іменні заявки'!$A:$I,3,FALSE)</f>
        <v>Новоселицького району</v>
      </c>
      <c r="G11" s="228">
        <f>VLOOKUP($B11,'Іменні заявки'!$A:$I,5,FALSE)</f>
        <v>0</v>
      </c>
      <c r="H11" s="223">
        <f>VLOOKUP($B11,'Ралі с4'!$B:$K,10,FALSE)</f>
        <v>100</v>
      </c>
      <c r="I11" s="223">
        <f>VLOOKUP($B11,'Ралі с4'!$B:$L,10,FALSE)</f>
        <v>100</v>
      </c>
      <c r="J11" s="231">
        <f>VLOOKUP($B11,'спринт.С-4'!$B:$L,9,FALSE)</f>
        <v>100</v>
      </c>
      <c r="K11" s="223">
        <f>VLOOKUP($B11,'рятув.С-4'!$B:$L,10,FALSE)</f>
        <v>102.27272727272727</v>
      </c>
      <c r="L11" s="223" t="e">
        <f>VLOOKUP($B11,'рятув.С-4'!$B:$L,18,FALSE)</f>
        <v>#REF!</v>
      </c>
      <c r="M11" s="223">
        <f>K11+J11+H11</f>
        <v>302.27272727272725</v>
      </c>
      <c r="N11" s="223" t="e">
        <f>I11+L11</f>
        <v>#REF!</v>
      </c>
      <c r="O11" s="228" t="e">
        <f>N11/N$27*100</f>
        <v>#REF!</v>
      </c>
      <c r="P11" s="234">
        <v>100</v>
      </c>
      <c r="Q11" s="295" t="s">
        <v>44</v>
      </c>
      <c r="R11" s="230">
        <v>1</v>
      </c>
      <c r="S11" s="62">
        <f>IF(D11="МС",100,IF(D11="КМС",30,IF(D11="І",10,IF(D11="ІІ",3,IF(D11="III",1)))))</f>
        <v>10</v>
      </c>
    </row>
    <row r="12" spans="1:19" ht="12.75">
      <c r="A12" s="228"/>
      <c r="B12" s="165">
        <v>51</v>
      </c>
      <c r="C12" s="165" t="str">
        <f>VLOOKUP($B12,'Іменні заявки'!$A:$I,2,FALSE)</f>
        <v>Агапій Вадим Русланович</v>
      </c>
      <c r="D12" s="164" t="str">
        <f>VLOOKUP($B12,'Іменні заявки'!$A:$I,7,FALSE)</f>
        <v>І</v>
      </c>
      <c r="E12" s="225"/>
      <c r="F12" s="225"/>
      <c r="G12" s="228"/>
      <c r="H12" s="224"/>
      <c r="I12" s="223"/>
      <c r="J12" s="232"/>
      <c r="K12" s="224"/>
      <c r="L12" s="223"/>
      <c r="M12" s="224"/>
      <c r="N12" s="223"/>
      <c r="O12" s="228"/>
      <c r="P12" s="235"/>
      <c r="Q12" s="295" t="s">
        <v>44</v>
      </c>
      <c r="R12" s="228"/>
      <c r="S12" s="62">
        <f>IF(D12="МС",100,IF(D12="КМС",30,IF(D12="І",10,IF(D12="ІІ",3,IF(D12="III",1)))))</f>
        <v>10</v>
      </c>
    </row>
    <row r="13" spans="1:19" ht="12.75">
      <c r="A13" s="228"/>
      <c r="B13" s="165">
        <v>53</v>
      </c>
      <c r="C13" s="165" t="str">
        <f>VLOOKUP($B13,'Іменні заявки'!$A:$I,2,FALSE)</f>
        <v>Мельник Іван Георгійович</v>
      </c>
      <c r="D13" s="164" t="str">
        <f>VLOOKUP($B13,'Іменні заявки'!$A:$I,7,FALSE)</f>
        <v>ІІ</v>
      </c>
      <c r="E13" s="225"/>
      <c r="F13" s="225"/>
      <c r="G13" s="228"/>
      <c r="H13" s="224"/>
      <c r="I13" s="223"/>
      <c r="J13" s="232"/>
      <c r="K13" s="224"/>
      <c r="L13" s="223"/>
      <c r="M13" s="224"/>
      <c r="N13" s="223"/>
      <c r="O13" s="228"/>
      <c r="P13" s="235"/>
      <c r="Q13" s="295" t="s">
        <v>44</v>
      </c>
      <c r="R13" s="228"/>
      <c r="S13" s="62">
        <f>IF(D13="МС",100,IF(D13="КМС",30,IF(D13="І",10,IF(D13="ІІ",3,IF(D13="III",1)))))</f>
        <v>3</v>
      </c>
    </row>
    <row r="14" spans="1:19" ht="12.75">
      <c r="A14" s="228"/>
      <c r="B14" s="165">
        <v>52</v>
      </c>
      <c r="C14" s="165" t="str">
        <f>VLOOKUP($B14,'Іменні заявки'!$A:$I,2,FALSE)</f>
        <v>Райлян Іван Іванович</v>
      </c>
      <c r="D14" s="164" t="str">
        <f>VLOOKUP($B14,'Іменні заявки'!$A:$I,7,FALSE)</f>
        <v>ІІІ</v>
      </c>
      <c r="E14" s="225"/>
      <c r="F14" s="225"/>
      <c r="G14" s="228"/>
      <c r="H14" s="224"/>
      <c r="I14" s="223"/>
      <c r="J14" s="233"/>
      <c r="K14" s="224"/>
      <c r="L14" s="223"/>
      <c r="M14" s="224"/>
      <c r="N14" s="223"/>
      <c r="O14" s="228"/>
      <c r="P14" s="236"/>
      <c r="Q14" s="295" t="s">
        <v>44</v>
      </c>
      <c r="R14" s="228"/>
      <c r="S14" s="62">
        <f>IF(D14="МС",100,IF(D14="КМС",30,IF(D14="І",10,IF(D14="ІІ",3,IF(D14="ІІІ",1)))))</f>
        <v>1</v>
      </c>
    </row>
    <row r="15" spans="1:19" ht="12.75">
      <c r="A15" s="228">
        <v>2</v>
      </c>
      <c r="B15" s="165">
        <v>11</v>
      </c>
      <c r="C15" s="165" t="str">
        <f>VLOOKUP($B15,'Іменні заявки'!$A:$I,2,FALSE)</f>
        <v>Садагурський Іван Петрович</v>
      </c>
      <c r="D15" s="164" t="str">
        <f>VLOOKUP($B15,'Іменні заявки'!$A:$I,7,FALSE)</f>
        <v>І</v>
      </c>
      <c r="E15" s="225" t="str">
        <f>VLOOKUP($B15,'Іменні заявки'!$A:$I,4,FALSE)</f>
        <v>Глибоцького району</v>
      </c>
      <c r="F15" s="225" t="str">
        <f>VLOOKUP($B15,'Іменні заявки'!$A:$I,3,FALSE)</f>
        <v>Глибоцького району</v>
      </c>
      <c r="G15" s="228">
        <f>VLOOKUP($B15,'Іменні заявки'!$A:$I,5,FALSE)</f>
        <v>0</v>
      </c>
      <c r="H15" s="223">
        <f>VLOOKUP($B15,'Ралі с4'!$B:$K,10,FALSE)</f>
        <v>101.82844243792326</v>
      </c>
      <c r="I15" s="223">
        <f>VLOOKUP($B15,'Ралі с4'!$B:$L,10,FALSE)</f>
        <v>101.82844243792326</v>
      </c>
      <c r="J15" s="231">
        <f>VLOOKUP($B15,'спринт.С-4'!$B:$L,9,FALSE)</f>
        <v>101.63934426229508</v>
      </c>
      <c r="K15" s="223">
        <f>VLOOKUP($B15,'рятув.С-4'!$B:$L,10,FALSE)</f>
        <v>100</v>
      </c>
      <c r="L15" s="223" t="e">
        <f>VLOOKUP($B15,'рятув.С-4'!$B:$L,18,FALSE)</f>
        <v>#REF!</v>
      </c>
      <c r="M15" s="223">
        <f>K15+J15+H15</f>
        <v>303.4677867002183</v>
      </c>
      <c r="N15" s="223" t="e">
        <f>I15+L15</f>
        <v>#REF!</v>
      </c>
      <c r="O15" s="228" t="e">
        <f>N15/N$27*100</f>
        <v>#REF!</v>
      </c>
      <c r="P15" s="231">
        <f>M15/$M$11*100</f>
        <v>100.39535800608728</v>
      </c>
      <c r="Q15" s="295" t="s">
        <v>44</v>
      </c>
      <c r="R15" s="230">
        <v>2</v>
      </c>
      <c r="S15" s="62">
        <f>IF(D15="МС",100,IF(D15="КМС",30,IF(D15="І",10,IF(D15="ІІ",3,IF(D15="III",1)))))</f>
        <v>10</v>
      </c>
    </row>
    <row r="16" spans="1:19" ht="12.75">
      <c r="A16" s="228"/>
      <c r="B16" s="165">
        <v>12</v>
      </c>
      <c r="C16" s="165" t="str">
        <f>VLOOKUP($B16,'Іменні заявки'!$A:$I,2,FALSE)</f>
        <v>Паладюк Олег Васильович</v>
      </c>
      <c r="D16" s="164" t="str">
        <f>VLOOKUP($B16,'Іменні заявки'!$A:$I,7,FALSE)</f>
        <v>І</v>
      </c>
      <c r="E16" s="225"/>
      <c r="F16" s="225"/>
      <c r="G16" s="228"/>
      <c r="H16" s="224"/>
      <c r="I16" s="223"/>
      <c r="J16" s="232"/>
      <c r="K16" s="224"/>
      <c r="L16" s="223"/>
      <c r="M16" s="224"/>
      <c r="N16" s="223"/>
      <c r="O16" s="228"/>
      <c r="P16" s="232"/>
      <c r="Q16" s="295" t="s">
        <v>44</v>
      </c>
      <c r="R16" s="228"/>
      <c r="S16" s="62">
        <f>IF(D16="МС",100,IF(D16="КМС",30,IF(D16="І",10,IF(D16="ІІ",3,IF(D16="III",1)))))</f>
        <v>10</v>
      </c>
    </row>
    <row r="17" spans="1:19" ht="12.75">
      <c r="A17" s="228"/>
      <c r="B17" s="165">
        <v>14</v>
      </c>
      <c r="C17" s="165" t="str">
        <f>VLOOKUP($B17,'Іменні заявки'!$A:$I,2,FALSE)</f>
        <v>Зеленівський Антон Олександрович</v>
      </c>
      <c r="D17" s="164" t="str">
        <f>VLOOKUP($B17,'Іменні заявки'!$A:$I,7,FALSE)</f>
        <v>І</v>
      </c>
      <c r="E17" s="225"/>
      <c r="F17" s="225"/>
      <c r="G17" s="228"/>
      <c r="H17" s="224"/>
      <c r="I17" s="223"/>
      <c r="J17" s="232"/>
      <c r="K17" s="224"/>
      <c r="L17" s="223"/>
      <c r="M17" s="224"/>
      <c r="N17" s="223"/>
      <c r="O17" s="228"/>
      <c r="P17" s="232"/>
      <c r="Q17" s="295" t="s">
        <v>44</v>
      </c>
      <c r="R17" s="228"/>
      <c r="S17" s="62">
        <f>IF(D17="МС",100,IF(D17="КМС",30,IF(D17="І",10,IF(D17="ІІ",3,IF(D17="III",1)))))</f>
        <v>10</v>
      </c>
    </row>
    <row r="18" spans="1:19" ht="12.75">
      <c r="A18" s="228"/>
      <c r="B18" s="165">
        <v>13</v>
      </c>
      <c r="C18" s="165" t="str">
        <f>VLOOKUP($B18,'Іменні заявки'!$A:$I,2,FALSE)</f>
        <v>Гурив Олег Ігорович</v>
      </c>
      <c r="D18" s="164" t="str">
        <f>VLOOKUP($B18,'Іменні заявки'!$A:$I,7,FALSE)</f>
        <v>ІІ</v>
      </c>
      <c r="E18" s="225"/>
      <c r="F18" s="225"/>
      <c r="G18" s="228"/>
      <c r="H18" s="224"/>
      <c r="I18" s="223"/>
      <c r="J18" s="233"/>
      <c r="K18" s="224"/>
      <c r="L18" s="223"/>
      <c r="M18" s="224"/>
      <c r="N18" s="223"/>
      <c r="O18" s="228"/>
      <c r="P18" s="233"/>
      <c r="Q18" s="295" t="s">
        <v>44</v>
      </c>
      <c r="R18" s="228"/>
      <c r="S18" s="62">
        <f>IF(D18="МС",100,IF(D18="КМС",30,IF(D18="І",10,IF(D18="ІІ",3,IF(D18="III",1)))))</f>
        <v>3</v>
      </c>
    </row>
    <row r="19" spans="1:19" ht="12.75">
      <c r="A19" s="228">
        <v>3</v>
      </c>
      <c r="B19" s="165">
        <v>21</v>
      </c>
      <c r="C19" s="165" t="str">
        <f>VLOOKUP($B19,'Іменні заявки'!$A:$I,2,FALSE)</f>
        <v>Микитюк Богдан Миколайович</v>
      </c>
      <c r="D19" s="164" t="str">
        <f>VLOOKUP($B19,'Іменні заявки'!$A:$I,7,FALSE)</f>
        <v>ІІІ</v>
      </c>
      <c r="E19" s="225" t="str">
        <f>VLOOKUP($B19,'Іменні заявки'!$A:$I,4,FALSE)</f>
        <v>Глибоцького району</v>
      </c>
      <c r="F19" s="225" t="str">
        <f>VLOOKUP($B19,'Іменні заявки'!$A:$I,3,FALSE)</f>
        <v>Глибоцького ЦТКСЕУМ</v>
      </c>
      <c r="G19" s="228">
        <f>VLOOKUP($B19,'Іменні заявки'!$A:$I,5,FALSE)</f>
        <v>0</v>
      </c>
      <c r="H19" s="223">
        <f>VLOOKUP($B19,'Ралі с4'!$B:$K,10,FALSE)</f>
        <v>114.17607223476298</v>
      </c>
      <c r="I19" s="223">
        <f>VLOOKUP($B19,'Ралі с4'!$B:$L,10,FALSE)</f>
        <v>114.17607223476298</v>
      </c>
      <c r="J19" s="231">
        <f>VLOOKUP($B19,'спринт.С-4'!$B:$L,9,FALSE)</f>
        <v>110.01821493624773</v>
      </c>
      <c r="K19" s="223">
        <f>VLOOKUP($B19,'рятув.С-4'!$B:$L,10,FALSE)</f>
        <v>115.34090909090912</v>
      </c>
      <c r="L19" s="223" t="e">
        <f>VLOOKUP($B19,'рятув.С-4'!$B:$L,18,FALSE)</f>
        <v>#REF!</v>
      </c>
      <c r="M19" s="223">
        <f>K19+J19+H19</f>
        <v>339.53519626191985</v>
      </c>
      <c r="N19" s="223" t="e">
        <f>I19+L19</f>
        <v>#REF!</v>
      </c>
      <c r="O19" s="228" t="e">
        <f>N19/N$27*100</f>
        <v>#REF!</v>
      </c>
      <c r="P19" s="231">
        <f>M19/$M$11*100</f>
        <v>112.32743334980808</v>
      </c>
      <c r="Q19" s="295" t="s">
        <v>44</v>
      </c>
      <c r="R19" s="228">
        <v>3</v>
      </c>
      <c r="S19" s="62">
        <f aca="true" t="shared" si="0" ref="S19:S38">IF(D19="МС",100,IF(D19="КМС",30,IF(D19="І",10,IF(D19="ІІ",3,IF(D19="ІІІ",1)))))</f>
        <v>1</v>
      </c>
    </row>
    <row r="20" spans="1:19" ht="12.75">
      <c r="A20" s="228"/>
      <c r="B20" s="165">
        <v>22</v>
      </c>
      <c r="C20" s="165" t="str">
        <f>VLOOKUP($B20,'Іменні заявки'!$A:$I,2,FALSE)</f>
        <v>Іоняк Іван Миколайович</v>
      </c>
      <c r="D20" s="164" t="str">
        <f>VLOOKUP($B20,'Іменні заявки'!$A:$I,7,FALSE)</f>
        <v>ІІІ</v>
      </c>
      <c r="E20" s="225"/>
      <c r="F20" s="225"/>
      <c r="G20" s="228"/>
      <c r="H20" s="224"/>
      <c r="I20" s="223"/>
      <c r="J20" s="232"/>
      <c r="K20" s="224"/>
      <c r="L20" s="223"/>
      <c r="M20" s="224"/>
      <c r="N20" s="223"/>
      <c r="O20" s="228"/>
      <c r="P20" s="232"/>
      <c r="Q20" s="295" t="s">
        <v>44</v>
      </c>
      <c r="R20" s="228"/>
      <c r="S20" s="62">
        <f t="shared" si="0"/>
        <v>1</v>
      </c>
    </row>
    <row r="21" spans="1:19" ht="12.75">
      <c r="A21" s="228"/>
      <c r="B21" s="165">
        <v>23</v>
      </c>
      <c r="C21" s="165" t="str">
        <f>VLOOKUP($B21,'Іменні заявки'!$A:$I,2,FALSE)</f>
        <v>Ткачук Богдан Анатолійович</v>
      </c>
      <c r="D21" s="164" t="str">
        <f>VLOOKUP($B21,'Іменні заявки'!$A:$I,7,FALSE)</f>
        <v>ІІІ</v>
      </c>
      <c r="E21" s="225"/>
      <c r="F21" s="225"/>
      <c r="G21" s="228"/>
      <c r="H21" s="224"/>
      <c r="I21" s="223"/>
      <c r="J21" s="232"/>
      <c r="K21" s="224"/>
      <c r="L21" s="223"/>
      <c r="M21" s="224"/>
      <c r="N21" s="223"/>
      <c r="O21" s="228"/>
      <c r="P21" s="232"/>
      <c r="Q21" s="295" t="s">
        <v>44</v>
      </c>
      <c r="R21" s="228"/>
      <c r="S21" s="62">
        <f t="shared" si="0"/>
        <v>1</v>
      </c>
    </row>
    <row r="22" spans="1:19" ht="12.75">
      <c r="A22" s="228"/>
      <c r="B22" s="165">
        <v>24</v>
      </c>
      <c r="C22" s="165" t="str">
        <f>VLOOKUP($B22,'Іменні заявки'!$A:$I,2,FALSE)</f>
        <v>Максимюк Максим Мирославович</v>
      </c>
      <c r="D22" s="164" t="str">
        <f>VLOOKUP($B22,'Іменні заявки'!$A:$I,7,FALSE)</f>
        <v>ІІІ</v>
      </c>
      <c r="E22" s="225"/>
      <c r="F22" s="225"/>
      <c r="G22" s="228"/>
      <c r="H22" s="224"/>
      <c r="I22" s="223"/>
      <c r="J22" s="233"/>
      <c r="K22" s="224"/>
      <c r="L22" s="223"/>
      <c r="M22" s="224"/>
      <c r="N22" s="223"/>
      <c r="O22" s="228"/>
      <c r="P22" s="233"/>
      <c r="Q22" s="295" t="s">
        <v>44</v>
      </c>
      <c r="R22" s="228"/>
      <c r="S22" s="62">
        <f t="shared" si="0"/>
        <v>1</v>
      </c>
    </row>
    <row r="23" spans="1:19" ht="12.75">
      <c r="A23" s="234">
        <v>4</v>
      </c>
      <c r="B23" s="165">
        <v>31</v>
      </c>
      <c r="C23" s="165" t="str">
        <f>VLOOKUP($B23,'Іменні заявки'!$A:$I,2,FALSE)</f>
        <v>Єнакій Георгій Васильович</v>
      </c>
      <c r="D23" s="164" t="str">
        <f>VLOOKUP($B23,'Іменні заявки'!$A:$I,7,FALSE)</f>
        <v>ІІІ</v>
      </c>
      <c r="E23" s="241" t="str">
        <f>VLOOKUP($B23,'Іменні заявки'!$A:$I,4,FALSE)</f>
        <v>Новоселицького району</v>
      </c>
      <c r="F23" s="241" t="str">
        <f>VLOOKUP($B23,'Іменні заявки'!$A:$I,3,FALSE)</f>
        <v>Новоселицького РЦСТКЕУМ</v>
      </c>
      <c r="G23" s="234">
        <f>VLOOKUP($B23,'Іменні заявки'!$A:$I,5,FALSE)</f>
        <v>0</v>
      </c>
      <c r="H23" s="231">
        <f>VLOOKUP($B23,'Ралі с4'!$B:$K,10,FALSE)</f>
        <v>111.53498871331828</v>
      </c>
      <c r="I23" s="231">
        <f>VLOOKUP($B23,'Ралі с4'!$B:$L,10,FALSE)</f>
        <v>111.53498871331828</v>
      </c>
      <c r="J23" s="231">
        <f>VLOOKUP($B23,'спринт.С-4'!$B:$L,9,FALSE)</f>
        <v>115.6648451730419</v>
      </c>
      <c r="K23" s="231">
        <f>VLOOKUP($B23,'рятув.С-4'!$B:$L,10,FALSE)</f>
        <v>114.7727272727273</v>
      </c>
      <c r="L23" s="231" t="e">
        <f>VLOOKUP($B23,'рятув.С-4'!$B:$L,18,FALSE)</f>
        <v>#REF!</v>
      </c>
      <c r="M23" s="223">
        <f>K23+J23+H23</f>
        <v>341.9725611590875</v>
      </c>
      <c r="N23" s="231" t="e">
        <f>I23+L23</f>
        <v>#REF!</v>
      </c>
      <c r="O23" s="234" t="e">
        <f>N23/N$27*100</f>
        <v>#REF!</v>
      </c>
      <c r="P23" s="231">
        <f>M23/$M$11*100</f>
        <v>113.13377963157782</v>
      </c>
      <c r="Q23" s="295" t="s">
        <v>44</v>
      </c>
      <c r="R23" s="237">
        <v>4</v>
      </c>
      <c r="S23" s="62">
        <f t="shared" si="0"/>
        <v>1</v>
      </c>
    </row>
    <row r="24" spans="1:19" ht="12.75">
      <c r="A24" s="235"/>
      <c r="B24" s="165">
        <v>34</v>
      </c>
      <c r="C24" s="165" t="str">
        <f>VLOOKUP($B24,'Іменні заявки'!$A:$I,2,FALSE)</f>
        <v>Саука Максим Флорович</v>
      </c>
      <c r="D24" s="164" t="str">
        <f>VLOOKUP($B24,'Іменні заявки'!$A:$I,7,FALSE)</f>
        <v>ІІІ</v>
      </c>
      <c r="E24" s="242"/>
      <c r="F24" s="242"/>
      <c r="G24" s="235"/>
      <c r="H24" s="232"/>
      <c r="I24" s="232"/>
      <c r="J24" s="232"/>
      <c r="K24" s="232"/>
      <c r="L24" s="232"/>
      <c r="M24" s="224"/>
      <c r="N24" s="232"/>
      <c r="O24" s="235"/>
      <c r="P24" s="232"/>
      <c r="Q24" s="295" t="s">
        <v>44</v>
      </c>
      <c r="R24" s="238"/>
      <c r="S24" s="62">
        <f t="shared" si="0"/>
        <v>1</v>
      </c>
    </row>
    <row r="25" spans="1:19" ht="12.75">
      <c r="A25" s="235"/>
      <c r="B25" s="165">
        <v>32</v>
      </c>
      <c r="C25" s="165" t="str">
        <f>VLOOKUP($B25,'Іменні заявки'!$A:$I,2,FALSE)</f>
        <v>Дорофтей Вадим Іванович</v>
      </c>
      <c r="D25" s="164" t="str">
        <f>VLOOKUP($B25,'Іменні заявки'!$A:$I,7,FALSE)</f>
        <v>ІІІ</v>
      </c>
      <c r="E25" s="242"/>
      <c r="F25" s="242"/>
      <c r="G25" s="235"/>
      <c r="H25" s="232"/>
      <c r="I25" s="232"/>
      <c r="J25" s="232"/>
      <c r="K25" s="232"/>
      <c r="L25" s="232"/>
      <c r="M25" s="224"/>
      <c r="N25" s="232"/>
      <c r="O25" s="235"/>
      <c r="P25" s="232"/>
      <c r="Q25" s="295" t="s">
        <v>44</v>
      </c>
      <c r="R25" s="238"/>
      <c r="S25" s="62">
        <f t="shared" si="0"/>
        <v>1</v>
      </c>
    </row>
    <row r="26" spans="1:19" ht="12.75">
      <c r="A26" s="236"/>
      <c r="B26" s="165">
        <v>33</v>
      </c>
      <c r="C26" s="165" t="str">
        <f>VLOOKUP($B26,'Іменні заявки'!$A:$I,2,FALSE)</f>
        <v>Ільчук Юрій Валерійович</v>
      </c>
      <c r="D26" s="164" t="str">
        <f>VLOOKUP($B26,'Іменні заявки'!$A:$I,7,FALSE)</f>
        <v>ІІІ</v>
      </c>
      <c r="E26" s="243"/>
      <c r="F26" s="243"/>
      <c r="G26" s="236"/>
      <c r="H26" s="233"/>
      <c r="I26" s="233"/>
      <c r="J26" s="233"/>
      <c r="K26" s="233"/>
      <c r="L26" s="233"/>
      <c r="M26" s="224"/>
      <c r="N26" s="233"/>
      <c r="O26" s="236"/>
      <c r="P26" s="233"/>
      <c r="Q26" s="295" t="s">
        <v>44</v>
      </c>
      <c r="R26" s="239"/>
      <c r="S26" s="62">
        <f t="shared" si="0"/>
        <v>1</v>
      </c>
    </row>
    <row r="27" spans="1:19" ht="12.75">
      <c r="A27" s="228">
        <v>5</v>
      </c>
      <c r="B27" s="165">
        <v>71</v>
      </c>
      <c r="C27" s="165" t="str">
        <f>VLOOKUP($B27,'Іменні заявки'!$A:$I,2,FALSE)</f>
        <v>Бізіян максим Дмитрович</v>
      </c>
      <c r="D27" s="164" t="str">
        <f>VLOOKUP($B27,'Іменні заявки'!$A:$I,7,FALSE)</f>
        <v>ІІІ</v>
      </c>
      <c r="E27" s="225" t="str">
        <f>VLOOKUP($B27,'Іменні заявки'!$A:$I,4,FALSE)</f>
        <v>Сторожинецького району</v>
      </c>
      <c r="F27" s="225" t="str">
        <f>VLOOKUP($B27,'Іменні заявки'!$A:$I,3,FALSE)</f>
        <v>Сторожинецького району</v>
      </c>
      <c r="G27" s="228">
        <f>VLOOKUP($B27,'Іменні заявки'!$A:$I,5,FALSE)</f>
        <v>0</v>
      </c>
      <c r="H27" s="223">
        <f>VLOOKUP($B27,'Ралі с4'!$B:$K,10,FALSE)</f>
        <v>115.93679458239276</v>
      </c>
      <c r="I27" s="223">
        <f>VLOOKUP($B27,'Ралі с4'!$B:$L,10,FALSE)</f>
        <v>115.93679458239276</v>
      </c>
      <c r="J27" s="231">
        <f>VLOOKUP($B27,'спринт.С-4'!$B:$L,9,FALSE)</f>
        <v>123.31511839708563</v>
      </c>
      <c r="K27" s="223">
        <f>VLOOKUP($B27,'рятув.С-4'!$B:$L,10,FALSE)</f>
        <v>115.90909090909092</v>
      </c>
      <c r="L27" s="223" t="e">
        <f>VLOOKUP($B27,'рятув.С-4'!$B:$L,18,FALSE)</f>
        <v>#REF!</v>
      </c>
      <c r="M27" s="223">
        <f>K27+J27+H27</f>
        <v>355.1610038885693</v>
      </c>
      <c r="N27" s="223" t="e">
        <f>I27+L27</f>
        <v>#REF!</v>
      </c>
      <c r="O27" s="228">
        <v>100</v>
      </c>
      <c r="P27" s="231">
        <f>M27/$M$11*100</f>
        <v>117.49687346689512</v>
      </c>
      <c r="Q27" s="295" t="s">
        <v>44</v>
      </c>
      <c r="R27" s="230">
        <v>5</v>
      </c>
      <c r="S27" s="62">
        <f t="shared" si="0"/>
        <v>1</v>
      </c>
    </row>
    <row r="28" spans="1:19" ht="12.75">
      <c r="A28" s="228"/>
      <c r="B28" s="165">
        <v>72</v>
      </c>
      <c r="C28" s="165" t="str">
        <f>VLOOKUP($B28,'Іменні заявки'!$A:$I,2,FALSE)</f>
        <v>Тремель Михайло Васильович</v>
      </c>
      <c r="D28" s="164" t="str">
        <f>VLOOKUP($B28,'Іменні заявки'!$A:$I,7,FALSE)</f>
        <v>ІІІ</v>
      </c>
      <c r="E28" s="225"/>
      <c r="F28" s="225"/>
      <c r="G28" s="228"/>
      <c r="H28" s="224"/>
      <c r="I28" s="223"/>
      <c r="J28" s="232"/>
      <c r="K28" s="224"/>
      <c r="L28" s="223"/>
      <c r="M28" s="224"/>
      <c r="N28" s="223"/>
      <c r="O28" s="228"/>
      <c r="P28" s="232"/>
      <c r="Q28" s="295" t="s">
        <v>44</v>
      </c>
      <c r="R28" s="228"/>
      <c r="S28" s="62">
        <f t="shared" si="0"/>
        <v>1</v>
      </c>
    </row>
    <row r="29" spans="1:19" ht="12.75">
      <c r="A29" s="228"/>
      <c r="B29" s="165">
        <v>75</v>
      </c>
      <c r="C29" s="165" t="str">
        <f>VLOOKUP($B29,'Іменні заявки'!$A:$I,2,FALSE)</f>
        <v>Мовчанець Микола Васильович</v>
      </c>
      <c r="D29" s="164" t="str">
        <f>VLOOKUP($B29,'Іменні заявки'!$A:$I,7,FALSE)</f>
        <v>ІІІ</v>
      </c>
      <c r="E29" s="225"/>
      <c r="F29" s="225"/>
      <c r="G29" s="228"/>
      <c r="H29" s="224"/>
      <c r="I29" s="223"/>
      <c r="J29" s="232"/>
      <c r="K29" s="224"/>
      <c r="L29" s="223"/>
      <c r="M29" s="224"/>
      <c r="N29" s="223"/>
      <c r="O29" s="228"/>
      <c r="P29" s="232"/>
      <c r="Q29" s="295" t="s">
        <v>44</v>
      </c>
      <c r="R29" s="228"/>
      <c r="S29" s="62">
        <f t="shared" si="0"/>
        <v>1</v>
      </c>
    </row>
    <row r="30" spans="1:19" ht="12.75">
      <c r="A30" s="228"/>
      <c r="B30" s="165">
        <v>76</v>
      </c>
      <c r="C30" s="165" t="str">
        <f>VLOOKUP($B30,'Іменні заявки'!$A:$I,2,FALSE)</f>
        <v>Снялий Андрій Петрович</v>
      </c>
      <c r="D30" s="164" t="str">
        <f>VLOOKUP($B30,'Іменні заявки'!$A:$I,7,FALSE)</f>
        <v>ІІІ</v>
      </c>
      <c r="E30" s="225"/>
      <c r="F30" s="225"/>
      <c r="G30" s="228"/>
      <c r="H30" s="224"/>
      <c r="I30" s="223"/>
      <c r="J30" s="233"/>
      <c r="K30" s="224"/>
      <c r="L30" s="223"/>
      <c r="M30" s="224"/>
      <c r="N30" s="223"/>
      <c r="O30" s="228"/>
      <c r="P30" s="233"/>
      <c r="Q30" s="295" t="s">
        <v>44</v>
      </c>
      <c r="R30" s="228"/>
      <c r="S30" s="62">
        <f t="shared" si="0"/>
        <v>1</v>
      </c>
    </row>
    <row r="31" spans="1:19" ht="12.75">
      <c r="A31" s="228">
        <v>6</v>
      </c>
      <c r="B31" s="165">
        <v>64</v>
      </c>
      <c r="C31" s="165" t="str">
        <f>VLOOKUP($B31,'Іменні заявки'!$A:$I,2,FALSE)</f>
        <v>Мудрий Ярослав Васильович</v>
      </c>
      <c r="D31" s="164" t="str">
        <f>VLOOKUP($B31,'Іменні заявки'!$A:$I,7,FALSE)</f>
        <v>ІІ</v>
      </c>
      <c r="E31" s="225" t="str">
        <f>VLOOKUP($B31,'Іменні заявки'!$A:$I,4,FALSE)</f>
        <v>м.Чернівці</v>
      </c>
      <c r="F31" s="225" t="str">
        <f>VLOOKUP($B31,'Іменні заявки'!$A:$I,3,FALSE)</f>
        <v>ОЦТКЕУМ</v>
      </c>
      <c r="G31" s="228">
        <f>VLOOKUP($B31,'Іменні заявки'!$A:$I,5,FALSE)</f>
        <v>0</v>
      </c>
      <c r="H31" s="223">
        <f>VLOOKUP($B31,'Ралі с4'!$B:$K,10,FALSE)</f>
        <v>105.89164785553046</v>
      </c>
      <c r="I31" s="223">
        <f>VLOOKUP($B31,'Ралі с4'!$B:$L,10,FALSE)</f>
        <v>105.89164785553046</v>
      </c>
      <c r="J31" s="231">
        <f>VLOOKUP($B31,'спринт.С-4'!$B:$L,9,FALSE)</f>
        <v>107.65027322404373</v>
      </c>
      <c r="K31" s="223">
        <f>VLOOKUP($B31,'рятув.С-4'!$B:$L,10,FALSE)</f>
        <v>150.5681818181818</v>
      </c>
      <c r="L31" s="223" t="e">
        <f>VLOOKUP($B31,'рятув.С-4'!$B:$L,18,FALSE)</f>
        <v>#REF!</v>
      </c>
      <c r="M31" s="223">
        <f>K31+J31+H31</f>
        <v>364.11010289775595</v>
      </c>
      <c r="N31" s="223" t="e">
        <f>I31+L31</f>
        <v>#REF!</v>
      </c>
      <c r="O31" s="228" t="e">
        <f>N31/N$27*100</f>
        <v>#REF!</v>
      </c>
      <c r="P31" s="231">
        <f>M31/$M$11*100</f>
        <v>120.45747765038544</v>
      </c>
      <c r="Q31" s="295" t="s">
        <v>42</v>
      </c>
      <c r="R31" s="230">
        <v>6</v>
      </c>
      <c r="S31" s="62">
        <f>IF(D31="МС",100,IF(D31="КМС",30,IF(D31="І",10,IF(D31="ІІ",3,))))</f>
        <v>3</v>
      </c>
    </row>
    <row r="32" spans="1:19" ht="12.75">
      <c r="A32" s="228"/>
      <c r="B32" s="165">
        <v>65</v>
      </c>
      <c r="C32" s="165" t="str">
        <f>VLOOKUP($B32,'Іменні заявки'!$A:$I,2,FALSE)</f>
        <v>Коржевий Іван Олександрович</v>
      </c>
      <c r="D32" s="164" t="str">
        <f>VLOOKUP($B32,'Іменні заявки'!$A:$I,7,FALSE)</f>
        <v>ІІ</v>
      </c>
      <c r="E32" s="225"/>
      <c r="F32" s="225"/>
      <c r="G32" s="228"/>
      <c r="H32" s="224"/>
      <c r="I32" s="223"/>
      <c r="J32" s="232"/>
      <c r="K32" s="224"/>
      <c r="L32" s="223"/>
      <c r="M32" s="224"/>
      <c r="N32" s="223"/>
      <c r="O32" s="228"/>
      <c r="P32" s="232"/>
      <c r="Q32" s="295" t="s">
        <v>42</v>
      </c>
      <c r="R32" s="228"/>
      <c r="S32" s="62">
        <f>IF(D32="МС",100,IF(D32="КМС",30,IF(D32="І",10,IF(D32="ІІ",3,))))</f>
        <v>3</v>
      </c>
    </row>
    <row r="33" spans="1:19" ht="12.75">
      <c r="A33" s="228"/>
      <c r="B33" s="165">
        <v>63</v>
      </c>
      <c r="C33" s="165" t="str">
        <f>VLOOKUP($B33,'Іменні заявки'!$A:$I,2,FALSE)</f>
        <v>Гаврилиця Денис Васильович</v>
      </c>
      <c r="D33" s="164" t="str">
        <f>VLOOKUP($B33,'Іменні заявки'!$A:$I,7,FALSE)</f>
        <v>ІІ</v>
      </c>
      <c r="E33" s="225"/>
      <c r="F33" s="225"/>
      <c r="G33" s="228"/>
      <c r="H33" s="224"/>
      <c r="I33" s="223"/>
      <c r="J33" s="232"/>
      <c r="K33" s="224"/>
      <c r="L33" s="223"/>
      <c r="M33" s="224"/>
      <c r="N33" s="223"/>
      <c r="O33" s="228"/>
      <c r="P33" s="232"/>
      <c r="Q33" s="295" t="s">
        <v>42</v>
      </c>
      <c r="R33" s="228"/>
      <c r="S33" s="62">
        <f>IF(D33="МС",100,IF(D33="КМС",30,IF(D33="І",10,IF(D33="ІІ",3,))))</f>
        <v>3</v>
      </c>
    </row>
    <row r="34" spans="1:19" ht="12.75">
      <c r="A34" s="228"/>
      <c r="B34" s="165">
        <v>62</v>
      </c>
      <c r="C34" s="165" t="str">
        <f>VLOOKUP($B34,'Іменні заявки'!$A:$I,2,FALSE)</f>
        <v>Саврій Іван Романович</v>
      </c>
      <c r="D34" s="164" t="str">
        <f>VLOOKUP($B34,'Іменні заявки'!$A:$I,7,FALSE)</f>
        <v>ІІ</v>
      </c>
      <c r="E34" s="225"/>
      <c r="F34" s="225"/>
      <c r="G34" s="228"/>
      <c r="H34" s="224"/>
      <c r="I34" s="223"/>
      <c r="J34" s="233"/>
      <c r="K34" s="224"/>
      <c r="L34" s="223"/>
      <c r="M34" s="224"/>
      <c r="N34" s="223"/>
      <c r="O34" s="228"/>
      <c r="P34" s="233"/>
      <c r="Q34" s="295" t="s">
        <v>42</v>
      </c>
      <c r="R34" s="228"/>
      <c r="S34" s="62">
        <f>IF(D34="МС",100,IF(D34="КМС",30,IF(D34="І",10,IF(D34="ІІ",3,))))</f>
        <v>3</v>
      </c>
    </row>
    <row r="35" spans="1:19" ht="12.75">
      <c r="A35" s="228">
        <v>7</v>
      </c>
      <c r="B35" s="165">
        <v>92</v>
      </c>
      <c r="C35" s="165" t="str">
        <f>VLOOKUP($B35,'Іменні заявки'!$A:$I,2,FALSE)</f>
        <v>Червенюк Іван Іванович</v>
      </c>
      <c r="D35" s="164" t="str">
        <f>VLOOKUP($B35,'Іменні заявки'!$A:$I,7,FALSE)</f>
        <v>І</v>
      </c>
      <c r="E35" s="225" t="str">
        <f>VLOOKUP($B35,'Іменні заявки'!$A:$I,4,FALSE)</f>
        <v>м.Чернівців</v>
      </c>
      <c r="F35" s="225" t="str">
        <f>VLOOKUP($B35,'Іменні заявки'!$A:$I,3,FALSE)</f>
        <v>м.Чернівців</v>
      </c>
      <c r="G35" s="228">
        <f>VLOOKUP($B35,'Іменні заявки'!$A:$I,5,FALSE)</f>
        <v>0</v>
      </c>
      <c r="H35" s="223">
        <f>VLOOKUP($B35,'Ралі с4'!$B:$K,10,FALSE)</f>
        <v>118.46501128668172</v>
      </c>
      <c r="I35" s="223">
        <f>VLOOKUP($B35,'Ралі с4'!$B:$L,10,FALSE)</f>
        <v>118.46501128668172</v>
      </c>
      <c r="J35" s="231">
        <f>VLOOKUP($B35,'спринт.С-4'!$B:$L,9,FALSE)</f>
        <v>116.57559198542806</v>
      </c>
      <c r="K35" s="223">
        <f>VLOOKUP($B35,'рятув.С-4'!$B:$L,10,FALSE)</f>
        <v>139.77272727272728</v>
      </c>
      <c r="L35" s="223" t="e">
        <f>VLOOKUP($B35,'рятув.С-4'!$B:$L,18,FALSE)</f>
        <v>#REF!</v>
      </c>
      <c r="M35" s="223">
        <f>K35+J35+H35</f>
        <v>374.8133305448371</v>
      </c>
      <c r="N35" s="223" t="e">
        <f>I35+L35</f>
        <v>#REF!</v>
      </c>
      <c r="O35" s="228" t="e">
        <f>N35/N$27*100</f>
        <v>#REF!</v>
      </c>
      <c r="P35" s="231">
        <f>M35/$M$11*100</f>
        <v>123.99839506746491</v>
      </c>
      <c r="Q35" s="295" t="s">
        <v>42</v>
      </c>
      <c r="R35" s="228">
        <v>7</v>
      </c>
      <c r="S35" s="62">
        <f t="shared" si="0"/>
        <v>10</v>
      </c>
    </row>
    <row r="36" spans="1:19" ht="12.75">
      <c r="A36" s="228"/>
      <c r="B36" s="165">
        <v>91</v>
      </c>
      <c r="C36" s="165" t="str">
        <f>VLOOKUP($B36,'Іменні заявки'!$A:$I,2,FALSE)</f>
        <v>Петрінець Сергій Миколайович</v>
      </c>
      <c r="D36" s="164" t="str">
        <f>VLOOKUP($B36,'Іменні заявки'!$A:$I,7,FALSE)</f>
        <v>І</v>
      </c>
      <c r="E36" s="225"/>
      <c r="F36" s="225"/>
      <c r="G36" s="228"/>
      <c r="H36" s="224"/>
      <c r="I36" s="223"/>
      <c r="J36" s="232"/>
      <c r="K36" s="224"/>
      <c r="L36" s="223"/>
      <c r="M36" s="224"/>
      <c r="N36" s="223"/>
      <c r="O36" s="228"/>
      <c r="P36" s="232"/>
      <c r="Q36" s="295" t="s">
        <v>42</v>
      </c>
      <c r="R36" s="228"/>
      <c r="S36" s="62">
        <f t="shared" si="0"/>
        <v>10</v>
      </c>
    </row>
    <row r="37" spans="1:19" ht="12.75">
      <c r="A37" s="228"/>
      <c r="B37" s="165">
        <v>97</v>
      </c>
      <c r="C37" s="165" t="str">
        <f>VLOOKUP($B37,'Іменні заявки'!$A:$I,2,FALSE)</f>
        <v>Шора Марія Дмитрівна</v>
      </c>
      <c r="D37" s="164" t="str">
        <f>VLOOKUP($B37,'Іменні заявки'!$A:$I,7,FALSE)</f>
        <v>ІІІ</v>
      </c>
      <c r="E37" s="225"/>
      <c r="F37" s="225"/>
      <c r="G37" s="228"/>
      <c r="H37" s="224"/>
      <c r="I37" s="223"/>
      <c r="J37" s="232"/>
      <c r="K37" s="224"/>
      <c r="L37" s="223"/>
      <c r="M37" s="224"/>
      <c r="N37" s="223"/>
      <c r="O37" s="228"/>
      <c r="P37" s="232"/>
      <c r="Q37" s="295" t="s">
        <v>42</v>
      </c>
      <c r="R37" s="228"/>
      <c r="S37" s="62">
        <f t="shared" si="0"/>
        <v>1</v>
      </c>
    </row>
    <row r="38" spans="1:19" ht="12.75">
      <c r="A38" s="228"/>
      <c r="B38" s="165">
        <v>95</v>
      </c>
      <c r="C38" s="165" t="str">
        <f>VLOOKUP($B38,'Іменні заявки'!$A:$I,2,FALSE)</f>
        <v>Собко Юлія Юріївна</v>
      </c>
      <c r="D38" s="164" t="str">
        <f>VLOOKUP($B38,'Іменні заявки'!$A:$I,7,FALSE)</f>
        <v>ІІІ</v>
      </c>
      <c r="E38" s="225"/>
      <c r="F38" s="225"/>
      <c r="G38" s="228"/>
      <c r="H38" s="224"/>
      <c r="I38" s="223"/>
      <c r="J38" s="233"/>
      <c r="K38" s="224"/>
      <c r="L38" s="223"/>
      <c r="M38" s="224"/>
      <c r="N38" s="223"/>
      <c r="O38" s="228"/>
      <c r="P38" s="233"/>
      <c r="Q38" s="295" t="s">
        <v>42</v>
      </c>
      <c r="R38" s="228"/>
      <c r="S38" s="62">
        <f t="shared" si="0"/>
        <v>1</v>
      </c>
    </row>
    <row r="40" spans="5:13" ht="12.75">
      <c r="E40" s="229" t="s">
        <v>96</v>
      </c>
      <c r="F40" s="197"/>
      <c r="G40" s="197"/>
      <c r="H40" s="197"/>
      <c r="I40" s="197"/>
      <c r="J40" s="197"/>
      <c r="K40" s="197"/>
      <c r="L40" s="197"/>
      <c r="M40" s="120"/>
    </row>
    <row r="42" spans="5:11" ht="12.75">
      <c r="E42" s="229" t="s">
        <v>97</v>
      </c>
      <c r="F42" s="240"/>
      <c r="G42" s="240"/>
      <c r="H42" s="240"/>
      <c r="I42" s="240"/>
      <c r="J42" s="121"/>
      <c r="K42" s="121"/>
    </row>
  </sheetData>
  <sheetProtection/>
  <mergeCells count="103">
    <mergeCell ref="P15:P18"/>
    <mergeCell ref="P19:P22"/>
    <mergeCell ref="P23:P26"/>
    <mergeCell ref="P27:P30"/>
    <mergeCell ref="E40:L40"/>
    <mergeCell ref="E42:I42"/>
    <mergeCell ref="L19:L22"/>
    <mergeCell ref="N19:N22"/>
    <mergeCell ref="E23:E26"/>
    <mergeCell ref="F23:F26"/>
    <mergeCell ref="G23:G26"/>
    <mergeCell ref="K23:K26"/>
    <mergeCell ref="K35:K38"/>
    <mergeCell ref="G35:G38"/>
    <mergeCell ref="O19:O22"/>
    <mergeCell ref="L35:L38"/>
    <mergeCell ref="R19:R22"/>
    <mergeCell ref="A19:A22"/>
    <mergeCell ref="E19:E22"/>
    <mergeCell ref="F19:F22"/>
    <mergeCell ref="G19:G22"/>
    <mergeCell ref="K19:K22"/>
    <mergeCell ref="E35:E38"/>
    <mergeCell ref="F35:F38"/>
    <mergeCell ref="O35:O38"/>
    <mergeCell ref="R35:R38"/>
    <mergeCell ref="R23:R26"/>
    <mergeCell ref="O23:O26"/>
    <mergeCell ref="P31:P34"/>
    <mergeCell ref="P35:P38"/>
    <mergeCell ref="N35:N38"/>
    <mergeCell ref="M35:M38"/>
    <mergeCell ref="I35:I38"/>
    <mergeCell ref="A23:A26"/>
    <mergeCell ref="A35:A38"/>
    <mergeCell ref="I23:I26"/>
    <mergeCell ref="L23:L26"/>
    <mergeCell ref="H27:H30"/>
    <mergeCell ref="N31:N34"/>
    <mergeCell ref="L31:L34"/>
    <mergeCell ref="O31:O34"/>
    <mergeCell ref="R31:R34"/>
    <mergeCell ref="A31:A34"/>
    <mergeCell ref="E31:E34"/>
    <mergeCell ref="F31:F34"/>
    <mergeCell ref="G31:G34"/>
    <mergeCell ref="A11:A14"/>
    <mergeCell ref="E11:E14"/>
    <mergeCell ref="F11:F14"/>
    <mergeCell ref="G11:G14"/>
    <mergeCell ref="O15:O18"/>
    <mergeCell ref="R15:R18"/>
    <mergeCell ref="I11:I14"/>
    <mergeCell ref="L11:L14"/>
    <mergeCell ref="N11:N14"/>
    <mergeCell ref="O11:O14"/>
    <mergeCell ref="K15:K18"/>
    <mergeCell ref="K11:K14"/>
    <mergeCell ref="R11:R14"/>
    <mergeCell ref="P11:P14"/>
    <mergeCell ref="A15:A18"/>
    <mergeCell ref="E15:E18"/>
    <mergeCell ref="F15:F18"/>
    <mergeCell ref="G15:G18"/>
    <mergeCell ref="A1:T1"/>
    <mergeCell ref="A2:T2"/>
    <mergeCell ref="A3:T3"/>
    <mergeCell ref="A27:A30"/>
    <mergeCell ref="E27:E30"/>
    <mergeCell ref="F27:F30"/>
    <mergeCell ref="G27:G30"/>
    <mergeCell ref="I27:I30"/>
    <mergeCell ref="O27:O30"/>
    <mergeCell ref="R27:R30"/>
    <mergeCell ref="H35:H38"/>
    <mergeCell ref="H23:H26"/>
    <mergeCell ref="H19:H22"/>
    <mergeCell ref="L27:L30"/>
    <mergeCell ref="J31:J34"/>
    <mergeCell ref="J35:J38"/>
    <mergeCell ref="J23:J26"/>
    <mergeCell ref="I19:I22"/>
    <mergeCell ref="I31:I34"/>
    <mergeCell ref="M31:M34"/>
    <mergeCell ref="K27:K30"/>
    <mergeCell ref="K31:K34"/>
    <mergeCell ref="H11:H14"/>
    <mergeCell ref="H31:H34"/>
    <mergeCell ref="I15:I18"/>
    <mergeCell ref="L15:L18"/>
    <mergeCell ref="H15:H18"/>
    <mergeCell ref="J11:J14"/>
    <mergeCell ref="N27:N30"/>
    <mergeCell ref="N15:N18"/>
    <mergeCell ref="M19:M22"/>
    <mergeCell ref="M27:M30"/>
    <mergeCell ref="M15:M18"/>
    <mergeCell ref="M11:M14"/>
    <mergeCell ref="N23:N26"/>
    <mergeCell ref="M23:M26"/>
    <mergeCell ref="J27:J30"/>
    <mergeCell ref="J15:J18"/>
    <mergeCell ref="J19:J22"/>
  </mergeCells>
  <printOptions horizontalCentered="1" verticalCentered="1"/>
  <pageMargins left="0.1968503937007874" right="0.3937007874015748" top="0.1968503937007874" bottom="0.3937007874015748" header="0.31496062992125984" footer="0.5118110236220472"/>
  <pageSetup fitToHeight="1" fitToWidth="1" orientation="landscape" paperSize="9" scale="83" r:id="rId1"/>
  <headerFooter alignWithMargins="0">
    <oddHeader>&amp;R&amp;T</oddHeader>
  </headerFooter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200" zoomScaleNormal="200" zoomScalePageLayoutView="0" workbookViewId="0" topLeftCell="A6">
      <selection activeCell="B18" sqref="B18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9.125" style="52" customWidth="1"/>
    <col min="7" max="8" width="10.375" style="52" customWidth="1"/>
    <col min="9" max="9" width="10.625" style="52" customWidth="1"/>
    <col min="10" max="10" width="11.625" style="52" customWidth="1"/>
    <col min="11" max="11" width="13.00390625" style="52" customWidth="1"/>
    <col min="12" max="16384" width="9.125" style="52" customWidth="1"/>
  </cols>
  <sheetData>
    <row r="1" spans="2:15" ht="18.75">
      <c r="B1" s="218" t="s">
        <v>57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2:15" ht="12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2.75">
      <c r="B3" s="219" t="s">
        <v>89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119"/>
      <c r="N3" s="119"/>
      <c r="O3" s="119"/>
    </row>
    <row r="4" spans="2:15" ht="15">
      <c r="B4" s="127" t="s">
        <v>172</v>
      </c>
      <c r="C4" s="53"/>
      <c r="D4" s="53"/>
      <c r="E4" s="53"/>
      <c r="F4" s="54"/>
      <c r="G4" s="54"/>
      <c r="H4" s="54"/>
      <c r="I4" s="54"/>
      <c r="J4" s="54"/>
      <c r="K4" s="53"/>
      <c r="L4" s="53"/>
      <c r="N4" s="53"/>
      <c r="O4" s="53"/>
    </row>
    <row r="5" spans="2:16" ht="15">
      <c r="B5" s="127" t="s">
        <v>161</v>
      </c>
      <c r="C5" s="53"/>
      <c r="D5" s="53"/>
      <c r="E5" s="53"/>
      <c r="F5" s="54"/>
      <c r="G5" s="54"/>
      <c r="H5" s="54"/>
      <c r="I5" s="54"/>
      <c r="J5" s="54"/>
      <c r="K5" s="53"/>
      <c r="L5" s="53"/>
      <c r="N5" s="53"/>
      <c r="O5" s="53"/>
      <c r="P5" s="95"/>
    </row>
    <row r="6" spans="2:15" ht="15">
      <c r="B6" s="127" t="s">
        <v>169</v>
      </c>
      <c r="C6" s="53"/>
      <c r="D6" s="53"/>
      <c r="E6" s="53"/>
      <c r="F6" s="54"/>
      <c r="G6" s="54"/>
      <c r="H6" s="54"/>
      <c r="I6" s="54"/>
      <c r="J6" s="54"/>
      <c r="K6" s="53"/>
      <c r="L6" s="53"/>
      <c r="N6" s="53"/>
      <c r="O6" s="53"/>
    </row>
    <row r="7" spans="2:15" ht="12.75">
      <c r="B7" s="53" t="s">
        <v>174</v>
      </c>
      <c r="C7" s="53"/>
      <c r="D7" s="53"/>
      <c r="E7" s="53"/>
      <c r="F7" s="54"/>
      <c r="G7" s="54"/>
      <c r="H7" s="54"/>
      <c r="I7" s="54"/>
      <c r="J7" s="54"/>
      <c r="N7" s="53"/>
      <c r="O7" s="53"/>
    </row>
    <row r="8" spans="2:15" ht="12.75">
      <c r="B8" s="53" t="s">
        <v>177</v>
      </c>
      <c r="C8" s="53"/>
      <c r="D8" s="53"/>
      <c r="E8" s="53"/>
      <c r="F8" s="54"/>
      <c r="G8" s="54"/>
      <c r="H8" s="54"/>
      <c r="I8" s="54"/>
      <c r="J8" s="54"/>
      <c r="K8" s="53"/>
      <c r="L8" s="55"/>
      <c r="N8" s="56"/>
      <c r="O8" s="53"/>
    </row>
    <row r="9" spans="3:15" ht="20.25">
      <c r="C9" s="57" t="s">
        <v>94</v>
      </c>
      <c r="D9" s="58"/>
      <c r="E9" s="58"/>
      <c r="F9" s="54"/>
      <c r="G9" s="54"/>
      <c r="H9" s="54"/>
      <c r="I9" s="54"/>
      <c r="J9" s="54"/>
      <c r="K9" s="53"/>
      <c r="L9" s="56"/>
      <c r="N9" s="53"/>
      <c r="O9" s="53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7" ht="25.5">
      <c r="A11" s="129" t="s">
        <v>75</v>
      </c>
      <c r="B11" s="130" t="s">
        <v>1</v>
      </c>
      <c r="C11" s="131" t="s">
        <v>2</v>
      </c>
      <c r="D11" s="129" t="s">
        <v>3</v>
      </c>
      <c r="E11" s="129" t="s">
        <v>48</v>
      </c>
      <c r="F11" s="130" t="s">
        <v>4</v>
      </c>
      <c r="G11" s="129" t="s">
        <v>101</v>
      </c>
      <c r="H11" s="129" t="s">
        <v>102</v>
      </c>
      <c r="I11" s="132" t="s">
        <v>70</v>
      </c>
      <c r="J11" s="132" t="s">
        <v>160</v>
      </c>
      <c r="K11" s="129" t="s">
        <v>8</v>
      </c>
      <c r="L11" s="131" t="s">
        <v>9</v>
      </c>
      <c r="Q11" s="95">
        <v>0.00011574074074074073</v>
      </c>
    </row>
    <row r="12" spans="1:12" ht="12.75">
      <c r="A12" s="244">
        <v>1</v>
      </c>
      <c r="B12" s="133">
        <v>56</v>
      </c>
      <c r="C12" s="133" t="str">
        <f>VLOOKUP($B12,'Іменні заявки'!$A:$I,2,FALSE)</f>
        <v>Паскар Вадим Михайлович</v>
      </c>
      <c r="D12" s="245" t="str">
        <f>VLOOKUP($B12,'Іменні заявки'!$A:$I,3,FALSE)</f>
        <v>Новоселицького району</v>
      </c>
      <c r="E12" s="245" t="str">
        <f>VLOOKUP($B12,'Іменні заявки'!$A:$I,4,FALSE)</f>
        <v>Новоселицького району</v>
      </c>
      <c r="F12" s="244">
        <f>VLOOKUP($B12,'Іменні заявки'!$A:$I,5,FALSE)</f>
        <v>0</v>
      </c>
      <c r="G12" s="244">
        <v>0</v>
      </c>
      <c r="H12" s="246">
        <f>G12*$Q$11</f>
        <v>0</v>
      </c>
      <c r="I12" s="246">
        <v>0.0018981481481481482</v>
      </c>
      <c r="J12" s="248">
        <f>I12+H12</f>
        <v>0.0018981481481481482</v>
      </c>
      <c r="K12" s="247">
        <v>100</v>
      </c>
      <c r="L12" s="244">
        <v>1</v>
      </c>
    </row>
    <row r="13" spans="1:12" ht="12.75">
      <c r="A13" s="244"/>
      <c r="B13" s="133">
        <v>55</v>
      </c>
      <c r="C13" s="133" t="str">
        <f>VLOOKUP($B13,'Іменні заявки'!$A:$I,2,FALSE)</f>
        <v>Кіріл Вадим Віталійович</v>
      </c>
      <c r="D13" s="245"/>
      <c r="E13" s="245"/>
      <c r="F13" s="244"/>
      <c r="G13" s="244"/>
      <c r="H13" s="246"/>
      <c r="I13" s="246"/>
      <c r="J13" s="248"/>
      <c r="K13" s="247"/>
      <c r="L13" s="244"/>
    </row>
    <row r="14" spans="1:12" ht="12.75">
      <c r="A14" s="244">
        <v>2</v>
      </c>
      <c r="B14" s="133">
        <v>78</v>
      </c>
      <c r="C14" s="133" t="str">
        <f>VLOOKUP($B14,'Іменні заявки'!$A:$I,2,FALSE)</f>
        <v>Мустяца Петро Петрович</v>
      </c>
      <c r="D14" s="245" t="str">
        <f>VLOOKUP($B14,'Іменні заявки'!$A:$I,3,FALSE)</f>
        <v>Сторожинецького району</v>
      </c>
      <c r="E14" s="245" t="str">
        <f>VLOOKUP($B14,'Іменні заявки'!$A:$I,4,FALSE)</f>
        <v>Сторожинецького району</v>
      </c>
      <c r="F14" s="244">
        <f>VLOOKUP($B14,'Іменні заявки'!$A:$I,5,FALSE)</f>
        <v>0</v>
      </c>
      <c r="G14" s="244">
        <v>1</v>
      </c>
      <c r="H14" s="246">
        <f>G14*$Q$11</f>
        <v>0.00011574074074074073</v>
      </c>
      <c r="I14" s="246">
        <v>0.0018634259259259261</v>
      </c>
      <c r="J14" s="248">
        <f>I14+H14</f>
        <v>0.001979166666666667</v>
      </c>
      <c r="K14" s="247">
        <f>J14/$J$12*100</f>
        <v>104.26829268292683</v>
      </c>
      <c r="L14" s="244">
        <v>2</v>
      </c>
    </row>
    <row r="15" spans="1:12" ht="12.75">
      <c r="A15" s="244"/>
      <c r="B15" s="133">
        <v>74</v>
      </c>
      <c r="C15" s="133" t="str">
        <f>VLOOKUP($B15,'Іменні заявки'!$A:$I,2,FALSE)</f>
        <v>Гресько Дмитро Михайлович</v>
      </c>
      <c r="D15" s="245"/>
      <c r="E15" s="245"/>
      <c r="F15" s="244"/>
      <c r="G15" s="244"/>
      <c r="H15" s="246"/>
      <c r="I15" s="246"/>
      <c r="J15" s="248"/>
      <c r="K15" s="247"/>
      <c r="L15" s="244"/>
    </row>
    <row r="16" spans="1:12" ht="12.75">
      <c r="A16" s="244">
        <v>3</v>
      </c>
      <c r="B16" s="133">
        <v>16</v>
      </c>
      <c r="C16" s="133" t="str">
        <f>VLOOKUP($B16,'Іменні заявки'!$A:$I,2,FALSE)</f>
        <v>Лук’янюк Ілля Ілліч</v>
      </c>
      <c r="D16" s="245" t="str">
        <f>VLOOKUP($B16,'Іменні заявки'!$A:$I,3,FALSE)</f>
        <v>Глибоцького району</v>
      </c>
      <c r="E16" s="245" t="str">
        <f>VLOOKUP($B16,'Іменні заявки'!$A:$I,4,FALSE)</f>
        <v>Глибоцького району</v>
      </c>
      <c r="F16" s="244">
        <f>VLOOKUP($B16,'Іменні заявки'!$A:$I,5,FALSE)</f>
        <v>0</v>
      </c>
      <c r="G16" s="244">
        <v>0</v>
      </c>
      <c r="H16" s="246">
        <f>G16*$Q$11</f>
        <v>0</v>
      </c>
      <c r="I16" s="246">
        <v>0.002002314814814815</v>
      </c>
      <c r="J16" s="248">
        <f>I16+H16</f>
        <v>0.002002314814814815</v>
      </c>
      <c r="K16" s="247">
        <f>J16/$J$12*100</f>
        <v>105.48780487804879</v>
      </c>
      <c r="L16" s="244">
        <v>3</v>
      </c>
    </row>
    <row r="17" spans="1:12" ht="12.75">
      <c r="A17" s="244"/>
      <c r="B17" s="133">
        <v>17</v>
      </c>
      <c r="C17" s="133" t="str">
        <f>VLOOKUP($B17,'Іменні заявки'!$A:$I,2,FALSE)</f>
        <v>Павел Петро Маринович</v>
      </c>
      <c r="D17" s="245"/>
      <c r="E17" s="245"/>
      <c r="F17" s="244"/>
      <c r="G17" s="244"/>
      <c r="H17" s="246"/>
      <c r="I17" s="246"/>
      <c r="J17" s="248"/>
      <c r="K17" s="247"/>
      <c r="L17" s="244"/>
    </row>
    <row r="18" spans="1:12" ht="12.75">
      <c r="A18" s="244">
        <v>4</v>
      </c>
      <c r="B18" s="133">
        <v>67</v>
      </c>
      <c r="C18" s="133" t="str">
        <f>VLOOKUP($B18,'Іменні заявки'!$A:$I,2,FALSE)</f>
        <v>Лотоцька Євгенія Янівна</v>
      </c>
      <c r="D18" s="245" t="str">
        <f>VLOOKUP($B18,'Іменні заявки'!$A:$I,3,FALSE)</f>
        <v>ОЦТКЕУМ</v>
      </c>
      <c r="E18" s="245" t="str">
        <f>VLOOKUP($B18,'Іменні заявки'!$A:$I,4,FALSE)</f>
        <v>м.Чернівці</v>
      </c>
      <c r="F18" s="244">
        <f>VLOOKUP($B18,'Іменні заявки'!$A:$I,5,FALSE)</f>
        <v>0</v>
      </c>
      <c r="G18" s="244">
        <v>0</v>
      </c>
      <c r="H18" s="246">
        <f>G18*$Q$11</f>
        <v>0</v>
      </c>
      <c r="I18" s="246">
        <v>0.002384259259259259</v>
      </c>
      <c r="J18" s="248">
        <f>I18+H18</f>
        <v>0.002384259259259259</v>
      </c>
      <c r="K18" s="247">
        <f>J18/$J$12*100</f>
        <v>125.60975609756098</v>
      </c>
      <c r="L18" s="244">
        <v>4</v>
      </c>
    </row>
    <row r="19" spans="1:12" ht="12.75">
      <c r="A19" s="244"/>
      <c r="B19" s="133">
        <v>61</v>
      </c>
      <c r="C19" s="133" t="str">
        <f>VLOOKUP($B19,'Іменні заявки'!$A:$I,2,FALSE)</f>
        <v> Яцко Олександр </v>
      </c>
      <c r="D19" s="245"/>
      <c r="E19" s="245"/>
      <c r="F19" s="244"/>
      <c r="G19" s="244"/>
      <c r="H19" s="246"/>
      <c r="I19" s="246"/>
      <c r="J19" s="248"/>
      <c r="K19" s="247"/>
      <c r="L19" s="244"/>
    </row>
    <row r="20" spans="1:12" ht="12.75">
      <c r="A20" s="244">
        <v>5</v>
      </c>
      <c r="B20" s="133">
        <v>25</v>
      </c>
      <c r="C20" s="133" t="str">
        <f>VLOOKUP($B20,'Іменні заявки'!$A:$I,2,FALSE)</f>
        <v>Шородок Ілля Валерійович</v>
      </c>
      <c r="D20" s="245" t="str">
        <f>VLOOKUP($B20,'Іменні заявки'!$A:$I,3,FALSE)</f>
        <v>Глибоцького ЦТКСЕУМ</v>
      </c>
      <c r="E20" s="245" t="str">
        <f>VLOOKUP($B20,'Іменні заявки'!$A:$I,4,FALSE)</f>
        <v>Глибоцького району</v>
      </c>
      <c r="F20" s="244">
        <f>VLOOKUP($B20,'Іменні заявки'!$A:$I,5,FALSE)</f>
        <v>0</v>
      </c>
      <c r="G20" s="244">
        <v>1</v>
      </c>
      <c r="H20" s="246">
        <f>G20*$Q$11</f>
        <v>0.00011574074074074073</v>
      </c>
      <c r="I20" s="246">
        <v>0.0025</v>
      </c>
      <c r="J20" s="248">
        <f>I20+H20</f>
        <v>0.002615740740740741</v>
      </c>
      <c r="K20" s="247">
        <f>J20/$J$12*100</f>
        <v>137.8048780487805</v>
      </c>
      <c r="L20" s="244">
        <v>5</v>
      </c>
    </row>
    <row r="21" spans="1:12" ht="12.75">
      <c r="A21" s="244"/>
      <c r="B21" s="133">
        <v>26</v>
      </c>
      <c r="C21" s="133" t="str">
        <f>VLOOKUP($B21,'Іменні заявки'!$A:$I,2,FALSE)</f>
        <v>Лук’янюк Георгій Ілліч</v>
      </c>
      <c r="D21" s="245"/>
      <c r="E21" s="245"/>
      <c r="F21" s="244"/>
      <c r="G21" s="244"/>
      <c r="H21" s="246"/>
      <c r="I21" s="246"/>
      <c r="J21" s="248"/>
      <c r="K21" s="247"/>
      <c r="L21" s="244"/>
    </row>
    <row r="22" spans="1:12" ht="12.75">
      <c r="A22" s="244">
        <v>6</v>
      </c>
      <c r="B22" s="133">
        <v>93</v>
      </c>
      <c r="C22" s="133" t="str">
        <f>VLOOKUP($B22,'Іменні заявки'!$A:$I,2,FALSE)</f>
        <v>Боднар Андрій Ігорович</v>
      </c>
      <c r="D22" s="245" t="str">
        <f>VLOOKUP($B22,'Іменні заявки'!$A:$I,3,FALSE)</f>
        <v>м.Чернівців</v>
      </c>
      <c r="E22" s="245" t="str">
        <f>VLOOKUP($B22,'Іменні заявки'!$A:$I,4,FALSE)</f>
        <v>м.Чернівців</v>
      </c>
      <c r="F22" s="244">
        <f>VLOOKUP($B22,'Іменні заявки'!$A:$I,5,FALSE)</f>
        <v>0</v>
      </c>
      <c r="G22" s="244">
        <v>1</v>
      </c>
      <c r="H22" s="246">
        <f>G22*$Q$11</f>
        <v>0.00011574074074074073</v>
      </c>
      <c r="I22" s="246">
        <v>0.0030787037037037037</v>
      </c>
      <c r="J22" s="248">
        <f>I22+H22</f>
        <v>0.0031944444444444446</v>
      </c>
      <c r="K22" s="247">
        <f>J22/$J$12*100</f>
        <v>168.2926829268293</v>
      </c>
      <c r="L22" s="244">
        <v>6</v>
      </c>
    </row>
    <row r="23" spans="1:12" ht="12.75">
      <c r="A23" s="244"/>
      <c r="B23" s="133">
        <v>96</v>
      </c>
      <c r="C23" s="133" t="str">
        <f>VLOOKUP($B23,'Іменні заявки'!$A:$I,2,FALSE)</f>
        <v>Кушнирюк Ольга Василівна</v>
      </c>
      <c r="D23" s="245"/>
      <c r="E23" s="245"/>
      <c r="F23" s="244"/>
      <c r="G23" s="244"/>
      <c r="H23" s="246"/>
      <c r="I23" s="246"/>
      <c r="J23" s="248"/>
      <c r="K23" s="247"/>
      <c r="L23" s="244"/>
    </row>
    <row r="25" spans="1:12" ht="12.7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7" spans="1:12" ht="12.7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</sheetData>
  <sheetProtection/>
  <mergeCells count="65">
    <mergeCell ref="K14:K15"/>
    <mergeCell ref="L14:L15"/>
    <mergeCell ref="A22:A23"/>
    <mergeCell ref="D22:D23"/>
    <mergeCell ref="K22:K23"/>
    <mergeCell ref="L22:L23"/>
    <mergeCell ref="A27:L27"/>
    <mergeCell ref="A25:L25"/>
    <mergeCell ref="I22:I23"/>
    <mergeCell ref="J18:J19"/>
    <mergeCell ref="J20:J21"/>
    <mergeCell ref="J22:J23"/>
    <mergeCell ref="E22:E23"/>
    <mergeCell ref="F22:F23"/>
    <mergeCell ref="G22:G23"/>
    <mergeCell ref="H22:H23"/>
    <mergeCell ref="L18:L19"/>
    <mergeCell ref="A14:A15"/>
    <mergeCell ref="D14:D15"/>
    <mergeCell ref="E14:E15"/>
    <mergeCell ref="F14:F15"/>
    <mergeCell ref="G14:G15"/>
    <mergeCell ref="H14:H15"/>
    <mergeCell ref="I14:I15"/>
    <mergeCell ref="K16:K17"/>
    <mergeCell ref="J14:J15"/>
    <mergeCell ref="K12:K13"/>
    <mergeCell ref="L12:L13"/>
    <mergeCell ref="A18:A19"/>
    <mergeCell ref="D18:D19"/>
    <mergeCell ref="E18:E19"/>
    <mergeCell ref="F18:F19"/>
    <mergeCell ref="G18:G19"/>
    <mergeCell ref="H18:H19"/>
    <mergeCell ref="I18:I19"/>
    <mergeCell ref="K18:K19"/>
    <mergeCell ref="G12:G13"/>
    <mergeCell ref="H12:H13"/>
    <mergeCell ref="I12:I13"/>
    <mergeCell ref="J16:J17"/>
    <mergeCell ref="J12:J13"/>
    <mergeCell ref="A12:A13"/>
    <mergeCell ref="D12:D13"/>
    <mergeCell ref="E12:E13"/>
    <mergeCell ref="F12:F13"/>
    <mergeCell ref="L16:L17"/>
    <mergeCell ref="A20:A21"/>
    <mergeCell ref="D20:D21"/>
    <mergeCell ref="E20:E21"/>
    <mergeCell ref="F20:F21"/>
    <mergeCell ref="G20:G21"/>
    <mergeCell ref="H20:H21"/>
    <mergeCell ref="I20:I21"/>
    <mergeCell ref="K20:K21"/>
    <mergeCell ref="L20:L21"/>
    <mergeCell ref="B1:O1"/>
    <mergeCell ref="B2:O2"/>
    <mergeCell ref="B3:L3"/>
    <mergeCell ref="A16:A17"/>
    <mergeCell ref="D16:D17"/>
    <mergeCell ref="E16:E17"/>
    <mergeCell ref="F16:F17"/>
    <mergeCell ref="G16:G17"/>
    <mergeCell ref="H16:H17"/>
    <mergeCell ref="I16:I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200" zoomScaleNormal="200" zoomScalePageLayoutView="0" workbookViewId="0" topLeftCell="A6">
      <selection activeCell="B16" sqref="B1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9.125" style="52" customWidth="1"/>
    <col min="7" max="7" width="10.375" style="52" customWidth="1"/>
    <col min="8" max="8" width="10.625" style="52" customWidth="1"/>
    <col min="9" max="9" width="11.625" style="52" customWidth="1"/>
    <col min="10" max="10" width="13.00390625" style="52" customWidth="1"/>
    <col min="11" max="16384" width="9.125" style="52" customWidth="1"/>
  </cols>
  <sheetData>
    <row r="1" spans="2:14" ht="18.75">
      <c r="B1" s="218" t="s">
        <v>57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2:14" ht="12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2:14" ht="12.75">
      <c r="B3" s="219" t="s">
        <v>89</v>
      </c>
      <c r="C3" s="219"/>
      <c r="D3" s="219"/>
      <c r="E3" s="219"/>
      <c r="F3" s="219"/>
      <c r="G3" s="219"/>
      <c r="H3" s="219"/>
      <c r="I3" s="219"/>
      <c r="J3" s="219"/>
      <c r="K3" s="219"/>
      <c r="L3" s="119"/>
      <c r="M3" s="119"/>
      <c r="N3" s="119"/>
    </row>
    <row r="4" spans="2:14" ht="15">
      <c r="B4" s="127" t="s">
        <v>172</v>
      </c>
      <c r="C4" s="53"/>
      <c r="D4" s="53"/>
      <c r="E4" s="53"/>
      <c r="F4" s="54"/>
      <c r="G4" s="54"/>
      <c r="H4" s="54"/>
      <c r="I4" s="54"/>
      <c r="J4" s="53"/>
      <c r="K4" s="53"/>
      <c r="M4" s="53"/>
      <c r="N4" s="53"/>
    </row>
    <row r="5" spans="2:15" ht="15">
      <c r="B5" s="127" t="s">
        <v>161</v>
      </c>
      <c r="C5" s="53"/>
      <c r="D5" s="53"/>
      <c r="E5" s="53"/>
      <c r="F5" s="54"/>
      <c r="G5" s="54"/>
      <c r="H5" s="54"/>
      <c r="I5" s="54"/>
      <c r="J5" s="53"/>
      <c r="K5" s="53"/>
      <c r="M5" s="53"/>
      <c r="N5" s="53"/>
      <c r="O5" s="95"/>
    </row>
    <row r="6" spans="2:14" ht="15">
      <c r="B6" s="127" t="s">
        <v>173</v>
      </c>
      <c r="C6" s="53"/>
      <c r="D6" s="53"/>
      <c r="E6" s="53"/>
      <c r="F6" s="54"/>
      <c r="G6" s="54"/>
      <c r="H6" s="54"/>
      <c r="I6" s="54"/>
      <c r="J6" s="53"/>
      <c r="K6" s="53"/>
      <c r="M6" s="53"/>
      <c r="N6" s="53"/>
    </row>
    <row r="7" spans="2:14" ht="12.75">
      <c r="B7" s="53" t="s">
        <v>170</v>
      </c>
      <c r="C7" s="53"/>
      <c r="D7" s="53"/>
      <c r="E7" s="53"/>
      <c r="F7" s="54"/>
      <c r="G7" s="54"/>
      <c r="H7" s="54"/>
      <c r="I7" s="54"/>
      <c r="M7" s="53"/>
      <c r="N7" s="53"/>
    </row>
    <row r="8" spans="2:14" ht="12.75">
      <c r="B8" s="53" t="s">
        <v>159</v>
      </c>
      <c r="C8" s="53"/>
      <c r="D8" s="53"/>
      <c r="E8" s="53"/>
      <c r="F8" s="54"/>
      <c r="G8" s="54"/>
      <c r="H8" s="54"/>
      <c r="I8" s="54"/>
      <c r="J8" s="53"/>
      <c r="K8" s="55"/>
      <c r="M8" s="56"/>
      <c r="N8" s="53"/>
    </row>
    <row r="9" spans="3:14" ht="20.25">
      <c r="C9" s="57" t="s">
        <v>94</v>
      </c>
      <c r="D9" s="58"/>
      <c r="E9" s="58"/>
      <c r="F9" s="54"/>
      <c r="G9" s="54"/>
      <c r="H9" s="54"/>
      <c r="I9" s="54"/>
      <c r="J9" s="53"/>
      <c r="K9" s="56"/>
      <c r="M9" s="53"/>
      <c r="N9" s="53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6" ht="25.5">
      <c r="A11" s="129" t="s">
        <v>75</v>
      </c>
      <c r="B11" s="130" t="s">
        <v>1</v>
      </c>
      <c r="C11" s="131" t="s">
        <v>2</v>
      </c>
      <c r="D11" s="129" t="s">
        <v>3</v>
      </c>
      <c r="E11" s="129" t="s">
        <v>48</v>
      </c>
      <c r="F11" s="130" t="s">
        <v>4</v>
      </c>
      <c r="G11" s="129" t="s">
        <v>5</v>
      </c>
      <c r="H11" s="132" t="s">
        <v>6</v>
      </c>
      <c r="I11" s="132" t="s">
        <v>160</v>
      </c>
      <c r="J11" s="129" t="s">
        <v>8</v>
      </c>
      <c r="K11" s="131" t="s">
        <v>9</v>
      </c>
      <c r="P11" s="95">
        <v>0.00034722222222222224</v>
      </c>
    </row>
    <row r="12" spans="1:11" ht="12.75">
      <c r="A12" s="244">
        <v>1</v>
      </c>
      <c r="B12" s="133">
        <v>56</v>
      </c>
      <c r="C12" s="133" t="str">
        <f>VLOOKUP($B12,'Іменні заявки'!$A:$I,2,FALSE)</f>
        <v>Паскар Вадим Михайлович</v>
      </c>
      <c r="D12" s="245" t="str">
        <f>VLOOKUP($B12,'Іменні заявки'!$A:$I,3,FALSE)</f>
        <v>Новоселицького району</v>
      </c>
      <c r="E12" s="245" t="str">
        <f>VLOOKUP($B12,'Іменні заявки'!$A:$I,4,FALSE)</f>
        <v>Новоселицького району</v>
      </c>
      <c r="F12" s="244">
        <f>VLOOKUP($B12,'Іменні заявки'!$A:$I,5,FALSE)</f>
        <v>0</v>
      </c>
      <c r="G12" s="246">
        <v>0.09791666666666667</v>
      </c>
      <c r="H12" s="246">
        <v>0.10447916666666666</v>
      </c>
      <c r="I12" s="248">
        <f>H12-G12</f>
        <v>0.006562499999999999</v>
      </c>
      <c r="J12" s="247">
        <v>100</v>
      </c>
      <c r="K12" s="244">
        <v>1</v>
      </c>
    </row>
    <row r="13" spans="1:11" ht="12.75">
      <c r="A13" s="244"/>
      <c r="B13" s="133">
        <v>55</v>
      </c>
      <c r="C13" s="133" t="str">
        <f>VLOOKUP($B13,'Іменні заявки'!$A:$I,2,FALSE)</f>
        <v>Кіріл Вадим Віталійович</v>
      </c>
      <c r="D13" s="245"/>
      <c r="E13" s="245"/>
      <c r="F13" s="244"/>
      <c r="G13" s="246"/>
      <c r="H13" s="246"/>
      <c r="I13" s="248"/>
      <c r="J13" s="247"/>
      <c r="K13" s="244"/>
    </row>
    <row r="14" spans="1:11" ht="12.75">
      <c r="A14" s="244">
        <v>2</v>
      </c>
      <c r="B14" s="133">
        <v>78</v>
      </c>
      <c r="C14" s="133" t="str">
        <f>VLOOKUP($B14,'Іменні заявки'!$A:$I,2,FALSE)</f>
        <v>Мустяца Петро Петрович</v>
      </c>
      <c r="D14" s="245" t="str">
        <f>VLOOKUP($B14,'Іменні заявки'!$A:$I,3,FALSE)</f>
        <v>Сторожинецького району</v>
      </c>
      <c r="E14" s="245" t="str">
        <f>VLOOKUP($B14,'Іменні заявки'!$A:$I,4,FALSE)</f>
        <v>Сторожинецького району</v>
      </c>
      <c r="F14" s="244">
        <f>VLOOKUP($B14,'Іменні заявки'!$A:$I,5,FALSE)</f>
        <v>0</v>
      </c>
      <c r="G14" s="246">
        <v>0.09930555555555555</v>
      </c>
      <c r="H14" s="246">
        <v>0.10660879629629628</v>
      </c>
      <c r="I14" s="248">
        <f>H14-G14</f>
        <v>0.007303240740740735</v>
      </c>
      <c r="J14" s="247">
        <f>I14/$I$12*100</f>
        <v>111.28747795414455</v>
      </c>
      <c r="K14" s="244">
        <v>2</v>
      </c>
    </row>
    <row r="15" spans="1:11" ht="12.75">
      <c r="A15" s="244"/>
      <c r="B15" s="133">
        <v>74</v>
      </c>
      <c r="C15" s="133" t="str">
        <f>VLOOKUP($B15,'Іменні заявки'!$A:$I,2,FALSE)</f>
        <v>Гресько Дмитро Михайлович</v>
      </c>
      <c r="D15" s="245"/>
      <c r="E15" s="245"/>
      <c r="F15" s="244"/>
      <c r="G15" s="246"/>
      <c r="H15" s="246"/>
      <c r="I15" s="248"/>
      <c r="J15" s="247"/>
      <c r="K15" s="244"/>
    </row>
    <row r="16" spans="1:11" ht="12.75">
      <c r="A16" s="244">
        <v>3</v>
      </c>
      <c r="B16" s="133">
        <v>16</v>
      </c>
      <c r="C16" s="133" t="str">
        <f>VLOOKUP($B16,'Іменні заявки'!$A:$I,2,FALSE)</f>
        <v>Лук’янюк Ілля Ілліч</v>
      </c>
      <c r="D16" s="245" t="str">
        <f>VLOOKUP($B16,'Іменні заявки'!$A:$I,3,FALSE)</f>
        <v>Глибоцького району</v>
      </c>
      <c r="E16" s="245" t="str">
        <f>VLOOKUP($B16,'Іменні заявки'!$A:$I,4,FALSE)</f>
        <v>Глибоцького району</v>
      </c>
      <c r="F16" s="244">
        <f>VLOOKUP($B16,'Іменні заявки'!$A:$I,5,FALSE)</f>
        <v>0</v>
      </c>
      <c r="G16" s="246">
        <v>0.09652777777777777</v>
      </c>
      <c r="H16" s="246">
        <v>0.10386574074074073</v>
      </c>
      <c r="I16" s="248">
        <f>H16-G16</f>
        <v>0.007337962962962963</v>
      </c>
      <c r="J16" s="247">
        <f>I16/$I$12*100</f>
        <v>111.81657848324518</v>
      </c>
      <c r="K16" s="244">
        <v>3</v>
      </c>
    </row>
    <row r="17" spans="1:11" ht="12.75">
      <c r="A17" s="244"/>
      <c r="B17" s="133">
        <v>17</v>
      </c>
      <c r="C17" s="133" t="str">
        <f>VLOOKUP($B17,'Іменні заявки'!$A:$I,2,FALSE)</f>
        <v>Павел Петро Маринович</v>
      </c>
      <c r="D17" s="245"/>
      <c r="E17" s="245"/>
      <c r="F17" s="244"/>
      <c r="G17" s="246"/>
      <c r="H17" s="246"/>
      <c r="I17" s="248"/>
      <c r="J17" s="247"/>
      <c r="K17" s="244"/>
    </row>
    <row r="18" spans="1:11" ht="12.75">
      <c r="A18" s="244">
        <v>4</v>
      </c>
      <c r="B18" s="133">
        <v>25</v>
      </c>
      <c r="C18" s="133" t="str">
        <f>VLOOKUP($B18,'Іменні заявки'!$A:$I,2,FALSE)</f>
        <v>Шородок Ілля Валерійович</v>
      </c>
      <c r="D18" s="245" t="str">
        <f>VLOOKUP($B18,'Іменні заявки'!$A:$I,3,FALSE)</f>
        <v>Глибоцького ЦТКСЕУМ</v>
      </c>
      <c r="E18" s="245" t="str">
        <f>VLOOKUP($B18,'Іменні заявки'!$A:$I,4,FALSE)</f>
        <v>Глибоцького району</v>
      </c>
      <c r="F18" s="244">
        <f>VLOOKUP($B18,'Іменні заявки'!$A:$I,5,FALSE)</f>
        <v>0</v>
      </c>
      <c r="G18" s="246">
        <v>0.10069444444444443</v>
      </c>
      <c r="H18" s="246">
        <v>0.10859953703703702</v>
      </c>
      <c r="I18" s="248">
        <f>H18-G18</f>
        <v>0.007905092592592589</v>
      </c>
      <c r="J18" s="247">
        <f>I18/$I$12*100</f>
        <v>120.45855379188708</v>
      </c>
      <c r="K18" s="244">
        <v>4</v>
      </c>
    </row>
    <row r="19" spans="1:11" ht="12.75">
      <c r="A19" s="244"/>
      <c r="B19" s="133">
        <v>26</v>
      </c>
      <c r="C19" s="133" t="str">
        <f>VLOOKUP($B19,'Іменні заявки'!$A:$I,2,FALSE)</f>
        <v>Лук’янюк Георгій Ілліч</v>
      </c>
      <c r="D19" s="245"/>
      <c r="E19" s="245"/>
      <c r="F19" s="244"/>
      <c r="G19" s="246"/>
      <c r="H19" s="246"/>
      <c r="I19" s="248"/>
      <c r="J19" s="247"/>
      <c r="K19" s="244"/>
    </row>
    <row r="20" spans="1:11" ht="12.75">
      <c r="A20" s="244">
        <v>5</v>
      </c>
      <c r="B20" s="133">
        <v>67</v>
      </c>
      <c r="C20" s="133" t="str">
        <f>VLOOKUP($B20,'Іменні заявки'!$A:$I,2,FALSE)</f>
        <v>Лотоцька Євгенія Янівна</v>
      </c>
      <c r="D20" s="245" t="str">
        <f>VLOOKUP($B20,'Іменні заявки'!$A:$I,3,FALSE)</f>
        <v>ОЦТКЕУМ</v>
      </c>
      <c r="E20" s="245" t="str">
        <f>VLOOKUP($B20,'Іменні заявки'!$A:$I,4,FALSE)</f>
        <v>м.Чернівці</v>
      </c>
      <c r="F20" s="244">
        <f>VLOOKUP($B20,'Іменні заявки'!$A:$I,5,FALSE)</f>
        <v>0</v>
      </c>
      <c r="G20" s="246">
        <v>0.10208333333333335</v>
      </c>
      <c r="H20" s="246">
        <v>0.11025462962962962</v>
      </c>
      <c r="I20" s="248">
        <f>H20-G20</f>
        <v>0.008171296296296274</v>
      </c>
      <c r="J20" s="247">
        <f>I20/$I$12*100</f>
        <v>124.51499118165752</v>
      </c>
      <c r="K20" s="244">
        <v>5</v>
      </c>
    </row>
    <row r="21" spans="1:11" ht="12.75">
      <c r="A21" s="244"/>
      <c r="B21" s="133">
        <v>61</v>
      </c>
      <c r="C21" s="133" t="str">
        <f>VLOOKUP($B21,'Іменні заявки'!$A:$I,2,FALSE)</f>
        <v> Яцко Олександр </v>
      </c>
      <c r="D21" s="245"/>
      <c r="E21" s="245"/>
      <c r="F21" s="244"/>
      <c r="G21" s="246"/>
      <c r="H21" s="246"/>
      <c r="I21" s="248"/>
      <c r="J21" s="247"/>
      <c r="K21" s="244"/>
    </row>
    <row r="22" spans="1:11" ht="12.75">
      <c r="A22" s="244">
        <v>6</v>
      </c>
      <c r="B22" s="133">
        <v>93</v>
      </c>
      <c r="C22" s="133" t="str">
        <f>VLOOKUP($B22,'Іменні заявки'!$A:$I,2,FALSE)</f>
        <v>Боднар Андрій Ігорович</v>
      </c>
      <c r="D22" s="245" t="str">
        <f>VLOOKUP($B22,'Іменні заявки'!$A:$I,3,FALSE)</f>
        <v>м.Чернівців</v>
      </c>
      <c r="E22" s="245" t="str">
        <f>VLOOKUP($B22,'Іменні заявки'!$A:$I,4,FALSE)</f>
        <v>м.Чернівців</v>
      </c>
      <c r="F22" s="244">
        <f>VLOOKUP($B22,'Іменні заявки'!$A:$I,5,FALSE)</f>
        <v>0</v>
      </c>
      <c r="G22" s="246">
        <v>0.10347222222222223</v>
      </c>
      <c r="H22" s="246">
        <v>0.11204861111111113</v>
      </c>
      <c r="I22" s="248">
        <f>H22-G22</f>
        <v>0.008576388888888897</v>
      </c>
      <c r="J22" s="247">
        <f>I22/$I$12*100</f>
        <v>130.68783068783083</v>
      </c>
      <c r="K22" s="244">
        <v>6</v>
      </c>
    </row>
    <row r="23" spans="1:11" ht="12.75">
      <c r="A23" s="244"/>
      <c r="B23" s="133">
        <v>96</v>
      </c>
      <c r="C23" s="133" t="str">
        <f>VLOOKUP($B23,'Іменні заявки'!$A:$I,2,FALSE)</f>
        <v>Кушнирюк Ольга Василівна</v>
      </c>
      <c r="D23" s="245"/>
      <c r="E23" s="245"/>
      <c r="F23" s="244"/>
      <c r="G23" s="246"/>
      <c r="H23" s="246"/>
      <c r="I23" s="248"/>
      <c r="J23" s="247"/>
      <c r="K23" s="244"/>
    </row>
    <row r="25" spans="1:11" ht="12.7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7" spans="1:11" ht="12.7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</row>
  </sheetData>
  <sheetProtection/>
  <mergeCells count="59">
    <mergeCell ref="B1:N1"/>
    <mergeCell ref="B2:N2"/>
    <mergeCell ref="B3:K3"/>
    <mergeCell ref="A12:A13"/>
    <mergeCell ref="D12:D13"/>
    <mergeCell ref="E12:E13"/>
    <mergeCell ref="F12:F13"/>
    <mergeCell ref="G12:G13"/>
    <mergeCell ref="H12:H13"/>
    <mergeCell ref="J12:J13"/>
    <mergeCell ref="A14:A15"/>
    <mergeCell ref="H18:H19"/>
    <mergeCell ref="K12:K13"/>
    <mergeCell ref="D14:D15"/>
    <mergeCell ref="E14:E15"/>
    <mergeCell ref="F14:F15"/>
    <mergeCell ref="I12:I13"/>
    <mergeCell ref="I16:I17"/>
    <mergeCell ref="K16:K17"/>
    <mergeCell ref="G16:G17"/>
    <mergeCell ref="H16:H17"/>
    <mergeCell ref="I14:I15"/>
    <mergeCell ref="G14:G15"/>
    <mergeCell ref="H14:H15"/>
    <mergeCell ref="J14:J15"/>
    <mergeCell ref="K14:K15"/>
    <mergeCell ref="D20:D21"/>
    <mergeCell ref="E20:E21"/>
    <mergeCell ref="F20:F21"/>
    <mergeCell ref="J16:J17"/>
    <mergeCell ref="G20:G21"/>
    <mergeCell ref="H20:H21"/>
    <mergeCell ref="A16:A17"/>
    <mergeCell ref="D16:D17"/>
    <mergeCell ref="E16:E17"/>
    <mergeCell ref="F16:F17"/>
    <mergeCell ref="K18:K19"/>
    <mergeCell ref="A22:A23"/>
    <mergeCell ref="D22:D23"/>
    <mergeCell ref="E22:E23"/>
    <mergeCell ref="F22:F23"/>
    <mergeCell ref="J20:J21"/>
    <mergeCell ref="K20:K21"/>
    <mergeCell ref="G22:G23"/>
    <mergeCell ref="H22:H23"/>
    <mergeCell ref="A20:A21"/>
    <mergeCell ref="G18:G19"/>
    <mergeCell ref="I18:I19"/>
    <mergeCell ref="I20:I21"/>
    <mergeCell ref="J18:J19"/>
    <mergeCell ref="A18:A19"/>
    <mergeCell ref="D18:D19"/>
    <mergeCell ref="E18:E19"/>
    <mergeCell ref="F18:F19"/>
    <mergeCell ref="A27:K27"/>
    <mergeCell ref="A25:K25"/>
    <mergeCell ref="I22:I23"/>
    <mergeCell ref="J22:J23"/>
    <mergeCell ref="K22:K23"/>
  </mergeCells>
  <printOptions horizontalCentered="1" verticalCentered="1"/>
  <pageMargins left="0" right="0" top="0.1968503937007874" bottom="0.1968503937007874" header="0.5118110236220472" footer="0.5118110236220472"/>
  <pageSetup fitToHeight="1" fitToWidth="1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="200" zoomScaleNormal="200" zoomScalePageLayoutView="0" workbookViewId="0" topLeftCell="A12">
      <selection activeCell="B16" sqref="B1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13.00390625" style="52" customWidth="1"/>
    <col min="7" max="8" width="10.625" style="52" customWidth="1"/>
    <col min="9" max="9" width="11.625" style="52" customWidth="1"/>
    <col min="10" max="16384" width="9.125" style="52" customWidth="1"/>
  </cols>
  <sheetData>
    <row r="1" spans="2:14" ht="18.75">
      <c r="B1" s="218" t="s">
        <v>57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2:14" ht="12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2:14" ht="12.75">
      <c r="B3" s="219" t="s">
        <v>52</v>
      </c>
      <c r="C3" s="219"/>
      <c r="D3" s="219"/>
      <c r="E3" s="219"/>
      <c r="F3" s="219"/>
      <c r="G3" s="219"/>
      <c r="H3" s="219"/>
      <c r="I3" s="219"/>
      <c r="J3" s="219"/>
      <c r="K3" s="219"/>
      <c r="L3" s="119"/>
      <c r="M3" s="119"/>
      <c r="N3" s="119"/>
    </row>
    <row r="4" spans="2:14" ht="15">
      <c r="B4" s="127" t="s">
        <v>172</v>
      </c>
      <c r="C4" s="53"/>
      <c r="D4" s="53"/>
      <c r="E4" s="53"/>
      <c r="F4" s="54"/>
      <c r="G4" s="54"/>
      <c r="H4" s="54"/>
      <c r="I4" s="54"/>
      <c r="J4" s="53"/>
      <c r="K4" s="53"/>
      <c r="M4" s="53"/>
      <c r="N4" s="53"/>
    </row>
    <row r="5" spans="2:15" ht="15">
      <c r="B5" s="127" t="s">
        <v>164</v>
      </c>
      <c r="C5" s="53"/>
      <c r="D5" s="53"/>
      <c r="E5" s="53"/>
      <c r="F5" s="54"/>
      <c r="G5" s="54"/>
      <c r="H5" s="54"/>
      <c r="I5" s="54"/>
      <c r="J5" s="53"/>
      <c r="K5" s="53"/>
      <c r="M5" s="53"/>
      <c r="N5" s="53"/>
      <c r="O5" s="95">
        <v>0.00034722222222222224</v>
      </c>
    </row>
    <row r="6" spans="2:14" ht="15">
      <c r="B6" s="127" t="s">
        <v>169</v>
      </c>
      <c r="C6" s="53"/>
      <c r="D6" s="53"/>
      <c r="E6" s="53"/>
      <c r="F6" s="54"/>
      <c r="G6" s="54"/>
      <c r="H6" s="54"/>
      <c r="I6" s="54"/>
      <c r="J6" s="53"/>
      <c r="K6" s="53"/>
      <c r="M6" s="53"/>
      <c r="N6" s="53"/>
    </row>
    <row r="7" spans="2:14" ht="12.75">
      <c r="B7" s="53" t="s">
        <v>170</v>
      </c>
      <c r="C7" s="53"/>
      <c r="D7" s="53"/>
      <c r="E7" s="53"/>
      <c r="F7" s="54"/>
      <c r="G7" s="54"/>
      <c r="H7" s="54"/>
      <c r="I7" s="54"/>
      <c r="M7" s="53"/>
      <c r="N7" s="53"/>
    </row>
    <row r="8" spans="2:14" ht="12.75">
      <c r="B8" s="53" t="s">
        <v>159</v>
      </c>
      <c r="C8" s="53"/>
      <c r="D8" s="53"/>
      <c r="E8" s="53"/>
      <c r="F8" s="54"/>
      <c r="G8" s="54"/>
      <c r="H8" s="54"/>
      <c r="I8" s="54"/>
      <c r="J8" s="53"/>
      <c r="K8" s="55"/>
      <c r="M8" s="56"/>
      <c r="N8" s="53"/>
    </row>
    <row r="9" spans="3:14" ht="20.25">
      <c r="C9" s="57" t="s">
        <v>45</v>
      </c>
      <c r="D9" s="58"/>
      <c r="E9" s="58"/>
      <c r="F9" s="54"/>
      <c r="G9" s="54"/>
      <c r="H9" s="54"/>
      <c r="I9" s="54"/>
      <c r="J9" s="53"/>
      <c r="K9" s="56"/>
      <c r="M9" s="53"/>
      <c r="N9" s="53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63">
      <c r="A11" s="129" t="s">
        <v>75</v>
      </c>
      <c r="B11" s="130" t="s">
        <v>1</v>
      </c>
      <c r="C11" s="131" t="s">
        <v>2</v>
      </c>
      <c r="D11" s="129" t="s">
        <v>3</v>
      </c>
      <c r="E11" s="129" t="s">
        <v>48</v>
      </c>
      <c r="F11" s="130" t="s">
        <v>5</v>
      </c>
      <c r="G11" s="132" t="s">
        <v>171</v>
      </c>
      <c r="H11" s="132" t="s">
        <v>7</v>
      </c>
      <c r="I11" s="132" t="s">
        <v>50</v>
      </c>
      <c r="J11" s="131" t="s">
        <v>8</v>
      </c>
      <c r="K11" s="131" t="s">
        <v>9</v>
      </c>
    </row>
    <row r="12" spans="1:11" ht="12.75">
      <c r="A12" s="244">
        <v>1</v>
      </c>
      <c r="B12" s="133">
        <v>54</v>
      </c>
      <c r="C12" s="133" t="str">
        <f>VLOOKUP($B12,'Іменні заявки'!$A:$I,2,FALSE)</f>
        <v>Арсеній Олексій Дмитрович</v>
      </c>
      <c r="D12" s="245" t="str">
        <f>VLOOKUP($B12,'Іменні заявки'!$A:$I,3,FALSE)</f>
        <v>Новоселицького району</v>
      </c>
      <c r="E12" s="245" t="str">
        <f>VLOOKUP($B12,'Іменні заявки'!$A:$I,4,FALSE)</f>
        <v>Новоселицького району</v>
      </c>
      <c r="F12" s="246">
        <v>0.08819444444444445</v>
      </c>
      <c r="G12" s="253">
        <v>0.09454861111111111</v>
      </c>
      <c r="H12" s="251">
        <f>G12-F12</f>
        <v>0.006354166666666661</v>
      </c>
      <c r="I12" s="252">
        <f>HOUR(H12)*3600+MINUTE(H12)*60+SECOND(H12)</f>
        <v>549</v>
      </c>
      <c r="J12" s="247">
        <v>100</v>
      </c>
      <c r="K12" s="244">
        <v>1</v>
      </c>
    </row>
    <row r="13" spans="1:11" ht="12.75">
      <c r="A13" s="244"/>
      <c r="B13" s="133">
        <v>51</v>
      </c>
      <c r="C13" s="133" t="str">
        <f>VLOOKUP($B13,'Іменні заявки'!$A:$I,2,FALSE)</f>
        <v>Агапій Вадим Русланович</v>
      </c>
      <c r="D13" s="245"/>
      <c r="E13" s="245"/>
      <c r="F13" s="246"/>
      <c r="G13" s="253"/>
      <c r="H13" s="251"/>
      <c r="I13" s="252"/>
      <c r="J13" s="247"/>
      <c r="K13" s="244"/>
    </row>
    <row r="14" spans="1:11" ht="12.75">
      <c r="A14" s="244"/>
      <c r="B14" s="133">
        <v>53</v>
      </c>
      <c r="C14" s="133" t="str">
        <f>VLOOKUP($B14,'Іменні заявки'!$A:$I,2,FALSE)</f>
        <v>Мельник Іван Георгійович</v>
      </c>
      <c r="D14" s="245"/>
      <c r="E14" s="245"/>
      <c r="F14" s="246"/>
      <c r="G14" s="253"/>
      <c r="H14" s="251"/>
      <c r="I14" s="252"/>
      <c r="J14" s="247"/>
      <c r="K14" s="244"/>
    </row>
    <row r="15" spans="1:11" ht="12.75">
      <c r="A15" s="244"/>
      <c r="B15" s="133">
        <v>52</v>
      </c>
      <c r="C15" s="133" t="str">
        <f>VLOOKUP($B15,'Іменні заявки'!$A:$I,2,FALSE)</f>
        <v>Райлян Іван Іванович</v>
      </c>
      <c r="D15" s="245"/>
      <c r="E15" s="245"/>
      <c r="F15" s="246"/>
      <c r="G15" s="253"/>
      <c r="H15" s="251"/>
      <c r="I15" s="252"/>
      <c r="J15" s="247"/>
      <c r="K15" s="244"/>
    </row>
    <row r="16" spans="1:11" ht="12.75">
      <c r="A16" s="244">
        <v>2</v>
      </c>
      <c r="B16" s="133">
        <v>11</v>
      </c>
      <c r="C16" s="133" t="str">
        <f>VLOOKUP($B16,'Іменні заявки'!$A:$I,2,FALSE)</f>
        <v>Садагурський Іван Петрович</v>
      </c>
      <c r="D16" s="245" t="str">
        <f>VLOOKUP($B16,'Іменні заявки'!$A:$I,3,FALSE)</f>
        <v>Глибоцького району</v>
      </c>
      <c r="E16" s="245" t="str">
        <f>VLOOKUP($B16,'Іменні заявки'!$A:$I,4,FALSE)</f>
        <v>Глибоцького району</v>
      </c>
      <c r="F16" s="246">
        <v>0.08680555555555557</v>
      </c>
      <c r="G16" s="250">
        <v>0.09326388888888888</v>
      </c>
      <c r="H16" s="251">
        <f>G16-F16</f>
        <v>0.006458333333333316</v>
      </c>
      <c r="I16" s="252">
        <f>HOUR(H16)*3600+MINUTE(H16)*60+SECOND(H16)</f>
        <v>558</v>
      </c>
      <c r="J16" s="247">
        <f>I16/$I$12*100</f>
        <v>101.63934426229508</v>
      </c>
      <c r="K16" s="244">
        <v>2</v>
      </c>
    </row>
    <row r="17" spans="1:11" ht="12.75">
      <c r="A17" s="244"/>
      <c r="B17" s="133">
        <v>12</v>
      </c>
      <c r="C17" s="133" t="str">
        <f>VLOOKUP($B17,'Іменні заявки'!$A:$I,2,FALSE)</f>
        <v>Паладюк Олег Васильович</v>
      </c>
      <c r="D17" s="245"/>
      <c r="E17" s="245"/>
      <c r="F17" s="246"/>
      <c r="G17" s="246"/>
      <c r="H17" s="251"/>
      <c r="I17" s="252"/>
      <c r="J17" s="247"/>
      <c r="K17" s="244"/>
    </row>
    <row r="18" spans="1:11" ht="12.75">
      <c r="A18" s="244"/>
      <c r="B18" s="133">
        <v>14</v>
      </c>
      <c r="C18" s="133" t="str">
        <f>VLOOKUP($B18,'Іменні заявки'!$A:$I,2,FALSE)</f>
        <v>Зеленівський Антон Олександрович</v>
      </c>
      <c r="D18" s="245"/>
      <c r="E18" s="245"/>
      <c r="F18" s="246"/>
      <c r="G18" s="246"/>
      <c r="H18" s="251"/>
      <c r="I18" s="252"/>
      <c r="J18" s="247"/>
      <c r="K18" s="244"/>
    </row>
    <row r="19" spans="1:11" ht="12.75">
      <c r="A19" s="244"/>
      <c r="B19" s="133">
        <v>13</v>
      </c>
      <c r="C19" s="133" t="str">
        <f>VLOOKUP($B19,'Іменні заявки'!$A:$I,2,FALSE)</f>
        <v>Гурив Олег Ігорович</v>
      </c>
      <c r="D19" s="245"/>
      <c r="E19" s="245"/>
      <c r="F19" s="246"/>
      <c r="G19" s="246"/>
      <c r="H19" s="251"/>
      <c r="I19" s="252"/>
      <c r="J19" s="247"/>
      <c r="K19" s="244"/>
    </row>
    <row r="20" spans="1:11" ht="12.75">
      <c r="A20" s="244">
        <v>3</v>
      </c>
      <c r="B20" s="133">
        <v>64</v>
      </c>
      <c r="C20" s="133" t="str">
        <f>VLOOKUP($B20,'Іменні заявки'!$A:$I,2,FALSE)</f>
        <v>Мудрий Ярослав Васильович</v>
      </c>
      <c r="D20" s="245" t="str">
        <f>VLOOKUP($B20,'Іменні заявки'!$A:$I,3,FALSE)</f>
        <v>ОЦТКЕУМ</v>
      </c>
      <c r="E20" s="245" t="str">
        <f>VLOOKUP($B20,'Іменні заявки'!$A:$I,4,FALSE)</f>
        <v>м.Чернівці</v>
      </c>
      <c r="F20" s="246">
        <v>0.09236111111111112</v>
      </c>
      <c r="G20" s="253">
        <v>0.0992013888888889</v>
      </c>
      <c r="H20" s="251">
        <f>G20-F20</f>
        <v>0.0068402777777777785</v>
      </c>
      <c r="I20" s="252">
        <f>HOUR(H20)*3600+MINUTE(H20)*60+SECOND(H20)</f>
        <v>591</v>
      </c>
      <c r="J20" s="247">
        <f>I20/$I$12*100</f>
        <v>107.65027322404373</v>
      </c>
      <c r="K20" s="244">
        <v>3</v>
      </c>
    </row>
    <row r="21" spans="1:11" ht="12.75">
      <c r="A21" s="244"/>
      <c r="B21" s="133">
        <v>65</v>
      </c>
      <c r="C21" s="133" t="str">
        <f>VLOOKUP($B21,'Іменні заявки'!$A:$I,2,FALSE)</f>
        <v>Коржевий Іван Олександрович</v>
      </c>
      <c r="D21" s="245"/>
      <c r="E21" s="245"/>
      <c r="F21" s="246"/>
      <c r="G21" s="253"/>
      <c r="H21" s="251"/>
      <c r="I21" s="252"/>
      <c r="J21" s="247"/>
      <c r="K21" s="244"/>
    </row>
    <row r="22" spans="1:11" ht="12.75">
      <c r="A22" s="244"/>
      <c r="B22" s="133">
        <v>63</v>
      </c>
      <c r="C22" s="133" t="str">
        <f>VLOOKUP($B22,'Іменні заявки'!$A:$I,2,FALSE)</f>
        <v>Гаврилиця Денис Васильович</v>
      </c>
      <c r="D22" s="245"/>
      <c r="E22" s="245"/>
      <c r="F22" s="246"/>
      <c r="G22" s="253"/>
      <c r="H22" s="251"/>
      <c r="I22" s="252"/>
      <c r="J22" s="247"/>
      <c r="K22" s="244"/>
    </row>
    <row r="23" spans="1:11" ht="12.75">
      <c r="A23" s="244"/>
      <c r="B23" s="133">
        <v>62</v>
      </c>
      <c r="C23" s="133" t="str">
        <f>VLOOKUP($B23,'Іменні заявки'!$A:$I,2,FALSE)</f>
        <v>Саврій Іван Романович</v>
      </c>
      <c r="D23" s="245"/>
      <c r="E23" s="245"/>
      <c r="F23" s="246"/>
      <c r="G23" s="253"/>
      <c r="H23" s="251"/>
      <c r="I23" s="252"/>
      <c r="J23" s="247"/>
      <c r="K23" s="244"/>
    </row>
    <row r="24" spans="1:11" ht="12.75">
      <c r="A24" s="244">
        <v>4</v>
      </c>
      <c r="B24" s="133">
        <v>21</v>
      </c>
      <c r="C24" s="133" t="str">
        <f>VLOOKUP($B24,'Іменні заявки'!$A:$I,2,FALSE)</f>
        <v>Микитюк Богдан Миколайович</v>
      </c>
      <c r="D24" s="245" t="str">
        <f>VLOOKUP($B24,'Іменні заявки'!$A:$I,3,FALSE)</f>
        <v>Глибоцького ЦТКСЕУМ</v>
      </c>
      <c r="E24" s="245" t="str">
        <f>VLOOKUP($B24,'Іменні заявки'!$A:$I,4,FALSE)</f>
        <v>Глибоцького району</v>
      </c>
      <c r="F24" s="246">
        <v>0.09097222222222222</v>
      </c>
      <c r="G24" s="253">
        <v>0.09796296296296296</v>
      </c>
      <c r="H24" s="251">
        <f>G24-F24</f>
        <v>0.006990740740740742</v>
      </c>
      <c r="I24" s="252">
        <f>HOUR(H24)*3600+MINUTE(H24)*60+SECOND(H24)</f>
        <v>604</v>
      </c>
      <c r="J24" s="247">
        <f>I24/$I$12*100</f>
        <v>110.01821493624773</v>
      </c>
      <c r="K24" s="244">
        <v>4</v>
      </c>
    </row>
    <row r="25" spans="1:11" ht="12.75">
      <c r="A25" s="244"/>
      <c r="B25" s="133">
        <v>22</v>
      </c>
      <c r="C25" s="133" t="str">
        <f>VLOOKUP($B25,'Іменні заявки'!$A:$I,2,FALSE)</f>
        <v>Іоняк Іван Миколайович</v>
      </c>
      <c r="D25" s="245"/>
      <c r="E25" s="245"/>
      <c r="F25" s="246"/>
      <c r="G25" s="253"/>
      <c r="H25" s="251"/>
      <c r="I25" s="252"/>
      <c r="J25" s="247"/>
      <c r="K25" s="244"/>
    </row>
    <row r="26" spans="1:11" ht="12.75">
      <c r="A26" s="244"/>
      <c r="B26" s="133">
        <v>23</v>
      </c>
      <c r="C26" s="133" t="str">
        <f>VLOOKUP($B26,'Іменні заявки'!$A:$I,2,FALSE)</f>
        <v>Ткачук Богдан Анатолійович</v>
      </c>
      <c r="D26" s="245"/>
      <c r="E26" s="245"/>
      <c r="F26" s="246"/>
      <c r="G26" s="253"/>
      <c r="H26" s="251"/>
      <c r="I26" s="252"/>
      <c r="J26" s="247"/>
      <c r="K26" s="244"/>
    </row>
    <row r="27" spans="1:11" ht="12.75">
      <c r="A27" s="244"/>
      <c r="B27" s="133">
        <v>24</v>
      </c>
      <c r="C27" s="133" t="str">
        <f>VLOOKUP($B27,'Іменні заявки'!$A:$I,2,FALSE)</f>
        <v>Максимюк Максим Мирославович</v>
      </c>
      <c r="D27" s="245"/>
      <c r="E27" s="245"/>
      <c r="F27" s="246"/>
      <c r="G27" s="253"/>
      <c r="H27" s="251"/>
      <c r="I27" s="252"/>
      <c r="J27" s="247"/>
      <c r="K27" s="244"/>
    </row>
    <row r="28" spans="1:11" ht="12.75">
      <c r="A28" s="244">
        <v>5</v>
      </c>
      <c r="B28" s="133">
        <v>31</v>
      </c>
      <c r="C28" s="133" t="str">
        <f>VLOOKUP($B28,'Іменні заявки'!$A:$I,2,FALSE)</f>
        <v>Єнакій Георгій Васильович</v>
      </c>
      <c r="D28" s="245" t="str">
        <f>VLOOKUP($B28,'Іменні заявки'!$A:$I,3,FALSE)</f>
        <v>Новоселицького РЦСТКЕУМ</v>
      </c>
      <c r="E28" s="245" t="str">
        <f>VLOOKUP($B28,'Іменні заявки'!$A:$I,4,FALSE)</f>
        <v>Новоселицького району</v>
      </c>
      <c r="F28" s="246">
        <v>0.09513888888888888</v>
      </c>
      <c r="G28" s="253">
        <v>0.10248842592592593</v>
      </c>
      <c r="H28" s="251">
        <f>G28-F28</f>
        <v>0.007349537037037043</v>
      </c>
      <c r="I28" s="252">
        <f>HOUR(H28)*3600+MINUTE(H28)*60+SECOND(H28)</f>
        <v>635</v>
      </c>
      <c r="J28" s="247">
        <f>I28/$I$12*100</f>
        <v>115.6648451730419</v>
      </c>
      <c r="K28" s="244">
        <v>5</v>
      </c>
    </row>
    <row r="29" spans="1:11" ht="12.75">
      <c r="A29" s="244"/>
      <c r="B29" s="133">
        <v>34</v>
      </c>
      <c r="C29" s="133" t="str">
        <f>VLOOKUP($B29,'Іменні заявки'!$A:$I,2,FALSE)</f>
        <v>Саука Максим Флорович</v>
      </c>
      <c r="D29" s="245"/>
      <c r="E29" s="245"/>
      <c r="F29" s="246"/>
      <c r="G29" s="253"/>
      <c r="H29" s="251"/>
      <c r="I29" s="252"/>
      <c r="J29" s="247"/>
      <c r="K29" s="244"/>
    </row>
    <row r="30" spans="1:11" ht="12.75">
      <c r="A30" s="244"/>
      <c r="B30" s="133">
        <v>32</v>
      </c>
      <c r="C30" s="133" t="str">
        <f>VLOOKUP($B30,'Іменні заявки'!$A:$I,2,FALSE)</f>
        <v>Дорофтей Вадим Іванович</v>
      </c>
      <c r="D30" s="245"/>
      <c r="E30" s="245"/>
      <c r="F30" s="246"/>
      <c r="G30" s="253"/>
      <c r="H30" s="251"/>
      <c r="I30" s="252"/>
      <c r="J30" s="247"/>
      <c r="K30" s="244"/>
    </row>
    <row r="31" spans="1:11" ht="12.75">
      <c r="A31" s="244"/>
      <c r="B31" s="133">
        <v>33</v>
      </c>
      <c r="C31" s="133" t="str">
        <f>VLOOKUP($B31,'Іменні заявки'!$A:$I,2,FALSE)</f>
        <v>Ільчук Юрій Валерійович</v>
      </c>
      <c r="D31" s="245"/>
      <c r="E31" s="245"/>
      <c r="F31" s="246"/>
      <c r="G31" s="253"/>
      <c r="H31" s="251"/>
      <c r="I31" s="252"/>
      <c r="J31" s="247"/>
      <c r="K31" s="244"/>
    </row>
    <row r="32" spans="1:11" ht="12.75">
      <c r="A32" s="244">
        <v>6</v>
      </c>
      <c r="B32" s="133">
        <v>92</v>
      </c>
      <c r="C32" s="133" t="str">
        <f>VLOOKUP($B32,'Іменні заявки'!$A:$I,2,FALSE)</f>
        <v>Червенюк Іван Іванович</v>
      </c>
      <c r="D32" s="245" t="str">
        <f>VLOOKUP($B32,'Іменні заявки'!$A:$I,3,FALSE)</f>
        <v>м.Чернівців</v>
      </c>
      <c r="E32" s="245" t="str">
        <f>VLOOKUP($B32,'Іменні заявки'!$A:$I,4,FALSE)</f>
        <v>м.Чернівців</v>
      </c>
      <c r="F32" s="246">
        <v>0.09375</v>
      </c>
      <c r="G32" s="253">
        <v>0.10115740740740742</v>
      </c>
      <c r="H32" s="251">
        <f>G32-F32</f>
        <v>0.007407407407407418</v>
      </c>
      <c r="I32" s="252">
        <f>HOUR(H32)*3600+MINUTE(H32)*60+SECOND(H32)</f>
        <v>640</v>
      </c>
      <c r="J32" s="247">
        <f>I32/$I$12*100</f>
        <v>116.57559198542806</v>
      </c>
      <c r="K32" s="244">
        <v>6</v>
      </c>
    </row>
    <row r="33" spans="1:11" ht="12.75">
      <c r="A33" s="244"/>
      <c r="B33" s="133">
        <v>91</v>
      </c>
      <c r="C33" s="133" t="str">
        <f>VLOOKUP($B33,'Іменні заявки'!$A:$I,2,FALSE)</f>
        <v>Петрінець Сергій Миколайович</v>
      </c>
      <c r="D33" s="245"/>
      <c r="E33" s="245"/>
      <c r="F33" s="246"/>
      <c r="G33" s="253"/>
      <c r="H33" s="251"/>
      <c r="I33" s="252"/>
      <c r="J33" s="247"/>
      <c r="K33" s="244"/>
    </row>
    <row r="34" spans="1:11" ht="12.75">
      <c r="A34" s="244"/>
      <c r="B34" s="133">
        <v>97</v>
      </c>
      <c r="C34" s="133" t="str">
        <f>VLOOKUP($B34,'Іменні заявки'!$A:$I,2,FALSE)</f>
        <v>Шора Марія Дмитрівна</v>
      </c>
      <c r="D34" s="245"/>
      <c r="E34" s="245"/>
      <c r="F34" s="246"/>
      <c r="G34" s="253"/>
      <c r="H34" s="251"/>
      <c r="I34" s="252"/>
      <c r="J34" s="247"/>
      <c r="K34" s="244"/>
    </row>
    <row r="35" spans="1:11" ht="12.75">
      <c r="A35" s="244"/>
      <c r="B35" s="133">
        <v>95</v>
      </c>
      <c r="C35" s="133" t="str">
        <f>VLOOKUP($B35,'Іменні заявки'!$A:$I,2,FALSE)</f>
        <v>Собко Юлія Юріївна</v>
      </c>
      <c r="D35" s="245"/>
      <c r="E35" s="245"/>
      <c r="F35" s="246"/>
      <c r="G35" s="253"/>
      <c r="H35" s="251"/>
      <c r="I35" s="252"/>
      <c r="J35" s="247"/>
      <c r="K35" s="244"/>
    </row>
    <row r="36" spans="1:11" ht="12.75">
      <c r="A36" s="244">
        <v>7</v>
      </c>
      <c r="B36" s="133">
        <v>71</v>
      </c>
      <c r="C36" s="133" t="str">
        <f>VLOOKUP($B36,'Іменні заявки'!$A:$I,2,FALSE)</f>
        <v>Бізіян максим Дмитрович</v>
      </c>
      <c r="D36" s="245" t="str">
        <f>VLOOKUP($B36,'Іменні заявки'!$A:$I,3,FALSE)</f>
        <v>Сторожинецького району</v>
      </c>
      <c r="E36" s="245" t="str">
        <f>VLOOKUP($B36,'Іменні заявки'!$A:$I,4,FALSE)</f>
        <v>Сторожинецького району</v>
      </c>
      <c r="F36" s="246">
        <v>0.08958333333333333</v>
      </c>
      <c r="G36" s="253">
        <v>0.09741898148148148</v>
      </c>
      <c r="H36" s="251">
        <f>G36-F36</f>
        <v>0.007835648148148147</v>
      </c>
      <c r="I36" s="252">
        <f>HOUR(H36)*3600+MINUTE(H36)*60+SECOND(H36)</f>
        <v>677</v>
      </c>
      <c r="J36" s="247">
        <f>I36/$I$12*100</f>
        <v>123.31511839708563</v>
      </c>
      <c r="K36" s="244">
        <v>7</v>
      </c>
    </row>
    <row r="37" spans="1:11" ht="12.75">
      <c r="A37" s="244"/>
      <c r="B37" s="133">
        <v>72</v>
      </c>
      <c r="C37" s="133" t="str">
        <f>VLOOKUP($B37,'Іменні заявки'!$A:$I,2,FALSE)</f>
        <v>Тремель Михайло Васильович</v>
      </c>
      <c r="D37" s="245"/>
      <c r="E37" s="245"/>
      <c r="F37" s="246"/>
      <c r="G37" s="253"/>
      <c r="H37" s="251"/>
      <c r="I37" s="252"/>
      <c r="J37" s="247"/>
      <c r="K37" s="244"/>
    </row>
    <row r="38" spans="1:11" ht="12.75">
      <c r="A38" s="244"/>
      <c r="B38" s="133">
        <v>75</v>
      </c>
      <c r="C38" s="133" t="str">
        <f>VLOOKUP($B38,'Іменні заявки'!$A:$I,2,FALSE)</f>
        <v>Мовчанець Микола Васильович</v>
      </c>
      <c r="D38" s="245"/>
      <c r="E38" s="245"/>
      <c r="F38" s="246"/>
      <c r="G38" s="253"/>
      <c r="H38" s="251"/>
      <c r="I38" s="252"/>
      <c r="J38" s="247"/>
      <c r="K38" s="244"/>
    </row>
    <row r="39" spans="1:11" ht="12.75">
      <c r="A39" s="244"/>
      <c r="B39" s="133">
        <v>76</v>
      </c>
      <c r="C39" s="133" t="str">
        <f>VLOOKUP($B39,'Іменні заявки'!$A:$I,2,FALSE)</f>
        <v>Снялий Андрій Петрович</v>
      </c>
      <c r="D39" s="245"/>
      <c r="E39" s="245"/>
      <c r="F39" s="246"/>
      <c r="G39" s="253"/>
      <c r="H39" s="251"/>
      <c r="I39" s="252"/>
      <c r="J39" s="247"/>
      <c r="K39" s="244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3" spans="1:11" ht="12.7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</sheetData>
  <sheetProtection/>
  <mergeCells count="68">
    <mergeCell ref="I36:I39"/>
    <mergeCell ref="J36:J39"/>
    <mergeCell ref="A32:A35"/>
    <mergeCell ref="D32:D35"/>
    <mergeCell ref="E32:E35"/>
    <mergeCell ref="F32:F35"/>
    <mergeCell ref="G28:G31"/>
    <mergeCell ref="A43:K43"/>
    <mergeCell ref="A41:K41"/>
    <mergeCell ref="G32:G35"/>
    <mergeCell ref="H32:H35"/>
    <mergeCell ref="I32:I35"/>
    <mergeCell ref="J32:J35"/>
    <mergeCell ref="K36:K39"/>
    <mergeCell ref="K32:K35"/>
    <mergeCell ref="H36:H39"/>
    <mergeCell ref="A28:A31"/>
    <mergeCell ref="D28:D31"/>
    <mergeCell ref="E28:E31"/>
    <mergeCell ref="F28:F31"/>
    <mergeCell ref="K20:K23"/>
    <mergeCell ref="A20:A23"/>
    <mergeCell ref="D20:D23"/>
    <mergeCell ref="E20:E23"/>
    <mergeCell ref="F20:F23"/>
    <mergeCell ref="G20:G23"/>
    <mergeCell ref="J24:J27"/>
    <mergeCell ref="K12:K15"/>
    <mergeCell ref="A36:A39"/>
    <mergeCell ref="D36:D39"/>
    <mergeCell ref="E36:E39"/>
    <mergeCell ref="F36:F39"/>
    <mergeCell ref="G36:G39"/>
    <mergeCell ref="H20:H23"/>
    <mergeCell ref="I20:I23"/>
    <mergeCell ref="J20:J23"/>
    <mergeCell ref="K24:K27"/>
    <mergeCell ref="I12:I15"/>
    <mergeCell ref="J12:J15"/>
    <mergeCell ref="A24:A27"/>
    <mergeCell ref="D24:D27"/>
    <mergeCell ref="E24:E27"/>
    <mergeCell ref="F24:F27"/>
    <mergeCell ref="G24:G27"/>
    <mergeCell ref="H24:H27"/>
    <mergeCell ref="I24:I27"/>
    <mergeCell ref="H28:H31"/>
    <mergeCell ref="I28:I31"/>
    <mergeCell ref="J28:J31"/>
    <mergeCell ref="K28:K31"/>
    <mergeCell ref="G12:G15"/>
    <mergeCell ref="H12:H15"/>
    <mergeCell ref="J16:J19"/>
    <mergeCell ref="K16:K19"/>
    <mergeCell ref="A12:A15"/>
    <mergeCell ref="D12:D15"/>
    <mergeCell ref="E12:E15"/>
    <mergeCell ref="F12:F15"/>
    <mergeCell ref="B1:N1"/>
    <mergeCell ref="B2:N2"/>
    <mergeCell ref="B3:K3"/>
    <mergeCell ref="A16:A19"/>
    <mergeCell ref="D16:D19"/>
    <mergeCell ref="E16:E19"/>
    <mergeCell ref="F16:F19"/>
    <mergeCell ref="G16:G19"/>
    <mergeCell ref="H16:H19"/>
    <mergeCell ref="I16:I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="200" zoomScaleNormal="200" zoomScaleSheetLayoutView="75" workbookViewId="0" topLeftCell="A12">
      <selection activeCell="B22" sqref="B22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7" width="9.125" style="52" customWidth="1"/>
    <col min="8" max="9" width="10.625" style="52" customWidth="1"/>
    <col min="10" max="10" width="11.625" style="52" customWidth="1"/>
    <col min="11" max="16384" width="9.125" style="52" customWidth="1"/>
  </cols>
  <sheetData>
    <row r="1" spans="2:15" ht="18.75">
      <c r="B1" s="218" t="s">
        <v>57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2:15" ht="12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2.75">
      <c r="B3" s="219" t="s">
        <v>52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119"/>
      <c r="N3" s="119"/>
      <c r="O3" s="119"/>
    </row>
    <row r="4" spans="2:15" ht="15">
      <c r="B4" s="127" t="s">
        <v>163</v>
      </c>
      <c r="C4" s="53"/>
      <c r="D4" s="53"/>
      <c r="E4" s="53"/>
      <c r="F4" s="54"/>
      <c r="G4" s="54"/>
      <c r="H4" s="54"/>
      <c r="I4" s="54"/>
      <c r="J4" s="54"/>
      <c r="K4" s="53"/>
      <c r="L4" s="53"/>
      <c r="N4" s="53"/>
      <c r="O4" s="53"/>
    </row>
    <row r="5" spans="2:16" ht="15">
      <c r="B5" s="127" t="s">
        <v>164</v>
      </c>
      <c r="C5" s="53"/>
      <c r="D5" s="53"/>
      <c r="E5" s="53"/>
      <c r="F5" s="54"/>
      <c r="G5" s="54"/>
      <c r="H5" s="54"/>
      <c r="I5" s="54"/>
      <c r="J5" s="54"/>
      <c r="K5" s="53"/>
      <c r="L5" s="53"/>
      <c r="N5" s="53"/>
      <c r="O5" s="53"/>
      <c r="P5" s="95">
        <v>0.00011574074074074073</v>
      </c>
    </row>
    <row r="6" spans="2:15" ht="15">
      <c r="B6" s="127" t="s">
        <v>169</v>
      </c>
      <c r="C6" s="53"/>
      <c r="D6" s="53"/>
      <c r="E6" s="53"/>
      <c r="F6" s="54"/>
      <c r="G6" s="54"/>
      <c r="H6" s="54"/>
      <c r="I6" s="54"/>
      <c r="J6" s="54"/>
      <c r="K6" s="53"/>
      <c r="L6" s="53"/>
      <c r="N6" s="53"/>
      <c r="O6" s="53"/>
    </row>
    <row r="7" spans="2:15" ht="12.75">
      <c r="B7" s="53" t="s">
        <v>174</v>
      </c>
      <c r="C7" s="53"/>
      <c r="D7" s="53"/>
      <c r="E7" s="53"/>
      <c r="F7" s="54"/>
      <c r="G7" s="54"/>
      <c r="H7" s="54"/>
      <c r="I7" s="54"/>
      <c r="J7" s="54"/>
      <c r="N7" s="53"/>
      <c r="O7" s="53"/>
    </row>
    <row r="8" spans="2:15" ht="12.75">
      <c r="B8" s="53" t="s">
        <v>159</v>
      </c>
      <c r="C8" s="53"/>
      <c r="D8" s="53"/>
      <c r="E8" s="53"/>
      <c r="F8" s="54"/>
      <c r="G8" s="54"/>
      <c r="H8" s="54"/>
      <c r="I8" s="54"/>
      <c r="J8" s="54"/>
      <c r="K8" s="53"/>
      <c r="L8" s="55"/>
      <c r="N8" s="56"/>
      <c r="O8" s="53"/>
    </row>
    <row r="9" spans="3:15" ht="20.25">
      <c r="C9" s="57" t="s">
        <v>45</v>
      </c>
      <c r="D9" s="58"/>
      <c r="E9" s="58"/>
      <c r="F9" s="54"/>
      <c r="G9" s="54"/>
      <c r="H9" s="54"/>
      <c r="I9" s="54"/>
      <c r="J9" s="54"/>
      <c r="K9" s="53"/>
      <c r="L9" s="56"/>
      <c r="N9" s="53"/>
      <c r="O9" s="53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63">
      <c r="A11" s="129" t="s">
        <v>75</v>
      </c>
      <c r="B11" s="130" t="s">
        <v>1</v>
      </c>
      <c r="C11" s="131" t="s">
        <v>2</v>
      </c>
      <c r="D11" s="129" t="s">
        <v>3</v>
      </c>
      <c r="E11" s="129" t="s">
        <v>48</v>
      </c>
      <c r="F11" s="130" t="s">
        <v>175</v>
      </c>
      <c r="G11" s="130" t="s">
        <v>102</v>
      </c>
      <c r="H11" s="132" t="s">
        <v>70</v>
      </c>
      <c r="I11" s="132" t="s">
        <v>176</v>
      </c>
      <c r="J11" s="132" t="s">
        <v>50</v>
      </c>
      <c r="K11" s="131" t="s">
        <v>8</v>
      </c>
      <c r="L11" s="131" t="s">
        <v>9</v>
      </c>
    </row>
    <row r="12" spans="1:12" ht="12.75">
      <c r="A12" s="244">
        <v>1</v>
      </c>
      <c r="B12" s="133">
        <v>11</v>
      </c>
      <c r="C12" s="133" t="str">
        <f>VLOOKUP($B12,'Іменні заявки'!$A:$I,2,FALSE)</f>
        <v>Садагурський Іван Петрович</v>
      </c>
      <c r="D12" s="245" t="str">
        <f>VLOOKUP($B12,'Іменні заявки'!$A:$I,3,FALSE)</f>
        <v>Глибоцького району</v>
      </c>
      <c r="E12" s="245" t="str">
        <f>VLOOKUP($B12,'Іменні заявки'!$A:$I,4,FALSE)</f>
        <v>Глибоцького району</v>
      </c>
      <c r="F12" s="257">
        <v>1</v>
      </c>
      <c r="G12" s="246">
        <f>F12*$P$5</f>
        <v>0.00011574074074074073</v>
      </c>
      <c r="H12" s="250">
        <v>0.0019212962962962962</v>
      </c>
      <c r="I12" s="254">
        <f>H12+G12</f>
        <v>0.002037037037037037</v>
      </c>
      <c r="J12" s="252"/>
      <c r="K12" s="247">
        <v>100</v>
      </c>
      <c r="L12" s="244">
        <v>1</v>
      </c>
    </row>
    <row r="13" spans="1:12" ht="12.75">
      <c r="A13" s="244"/>
      <c r="B13" s="133">
        <v>12</v>
      </c>
      <c r="C13" s="133" t="str">
        <f>VLOOKUP($B13,'Іменні заявки'!$A:$I,2,FALSE)</f>
        <v>Паладюк Олег Васильович</v>
      </c>
      <c r="D13" s="245"/>
      <c r="E13" s="245"/>
      <c r="F13" s="258"/>
      <c r="G13" s="246"/>
      <c r="H13" s="246"/>
      <c r="I13" s="255"/>
      <c r="J13" s="252"/>
      <c r="K13" s="247"/>
      <c r="L13" s="244"/>
    </row>
    <row r="14" spans="1:12" ht="12.75">
      <c r="A14" s="244"/>
      <c r="B14" s="133">
        <v>14</v>
      </c>
      <c r="C14" s="133" t="str">
        <f>VLOOKUP($B14,'Іменні заявки'!$A:$I,2,FALSE)</f>
        <v>Зеленівський Антон Олександрович</v>
      </c>
      <c r="D14" s="245"/>
      <c r="E14" s="245"/>
      <c r="F14" s="258"/>
      <c r="G14" s="246"/>
      <c r="H14" s="246"/>
      <c r="I14" s="255"/>
      <c r="J14" s="252"/>
      <c r="K14" s="247"/>
      <c r="L14" s="244"/>
    </row>
    <row r="15" spans="1:12" ht="12.75">
      <c r="A15" s="244"/>
      <c r="B15" s="133">
        <v>15</v>
      </c>
      <c r="C15" s="133" t="str">
        <f>VLOOKUP($B15,'Іменні заявки'!$A:$I,2,FALSE)</f>
        <v>Лупуляк Олександр Сергійович</v>
      </c>
      <c r="D15" s="245"/>
      <c r="E15" s="245"/>
      <c r="F15" s="259"/>
      <c r="G15" s="246"/>
      <c r="H15" s="246"/>
      <c r="I15" s="256"/>
      <c r="J15" s="252"/>
      <c r="K15" s="247"/>
      <c r="L15" s="244"/>
    </row>
    <row r="16" spans="1:12" ht="12.75">
      <c r="A16" s="244">
        <v>2</v>
      </c>
      <c r="B16" s="133">
        <v>54</v>
      </c>
      <c r="C16" s="133" t="str">
        <f>VLOOKUP($B16,'Іменні заявки'!$A:$I,2,FALSE)</f>
        <v>Арсеній Олексій Дмитрович</v>
      </c>
      <c r="D16" s="245" t="str">
        <f>VLOOKUP($B16,'Іменні заявки'!$A:$I,3,FALSE)</f>
        <v>Новоселицького району</v>
      </c>
      <c r="E16" s="245" t="str">
        <f>VLOOKUP($B16,'Іменні заявки'!$A:$I,4,FALSE)</f>
        <v>Новоселицького району</v>
      </c>
      <c r="F16" s="257">
        <v>0</v>
      </c>
      <c r="G16" s="246">
        <f>F16*$P$5</f>
        <v>0</v>
      </c>
      <c r="H16" s="250">
        <v>0.0020833333333333333</v>
      </c>
      <c r="I16" s="254">
        <f>H16+G16</f>
        <v>0.0020833333333333333</v>
      </c>
      <c r="J16" s="252"/>
      <c r="K16" s="247">
        <f>I16/$I$12*100</f>
        <v>102.27272727272727</v>
      </c>
      <c r="L16" s="244">
        <v>2</v>
      </c>
    </row>
    <row r="17" spans="1:12" ht="12.75">
      <c r="A17" s="244"/>
      <c r="B17" s="133">
        <v>51</v>
      </c>
      <c r="C17" s="133" t="str">
        <f>VLOOKUP($B17,'Іменні заявки'!$A:$I,2,FALSE)</f>
        <v>Агапій Вадим Русланович</v>
      </c>
      <c r="D17" s="245"/>
      <c r="E17" s="245"/>
      <c r="F17" s="258"/>
      <c r="G17" s="246"/>
      <c r="H17" s="246"/>
      <c r="I17" s="255"/>
      <c r="J17" s="252"/>
      <c r="K17" s="247"/>
      <c r="L17" s="244"/>
    </row>
    <row r="18" spans="1:12" ht="12.75">
      <c r="A18" s="244"/>
      <c r="B18" s="133">
        <v>53</v>
      </c>
      <c r="C18" s="133" t="str">
        <f>VLOOKUP($B18,'Іменні заявки'!$A:$I,2,FALSE)</f>
        <v>Мельник Іван Георгійович</v>
      </c>
      <c r="D18" s="245"/>
      <c r="E18" s="245"/>
      <c r="F18" s="258"/>
      <c r="G18" s="246"/>
      <c r="H18" s="246"/>
      <c r="I18" s="255"/>
      <c r="J18" s="252"/>
      <c r="K18" s="247"/>
      <c r="L18" s="244"/>
    </row>
    <row r="19" spans="1:12" ht="12.75">
      <c r="A19" s="244"/>
      <c r="B19" s="133">
        <v>52</v>
      </c>
      <c r="C19" s="133" t="str">
        <f>VLOOKUP($B19,'Іменні заявки'!$A:$I,2,FALSE)</f>
        <v>Райлян Іван Іванович</v>
      </c>
      <c r="D19" s="245"/>
      <c r="E19" s="245"/>
      <c r="F19" s="259"/>
      <c r="G19" s="246"/>
      <c r="H19" s="246"/>
      <c r="I19" s="256"/>
      <c r="J19" s="252"/>
      <c r="K19" s="247"/>
      <c r="L19" s="244"/>
    </row>
    <row r="20" spans="1:12" ht="12.75">
      <c r="A20" s="244">
        <v>3</v>
      </c>
      <c r="B20" s="133">
        <v>31</v>
      </c>
      <c r="C20" s="133" t="str">
        <f>VLOOKUP($B20,'Іменні заявки'!$A:$I,2,FALSE)</f>
        <v>Єнакій Георгій Васильович</v>
      </c>
      <c r="D20" s="245" t="str">
        <f>VLOOKUP($B20,'Іменні заявки'!$A:$I,3,FALSE)</f>
        <v>Новоселицького РЦСТКЕУМ</v>
      </c>
      <c r="E20" s="245" t="str">
        <f>VLOOKUP($B20,'Іменні заявки'!$A:$I,4,FALSE)</f>
        <v>Новоселицького району</v>
      </c>
      <c r="F20" s="257">
        <v>0</v>
      </c>
      <c r="G20" s="246">
        <f>F20*$P$5</f>
        <v>0</v>
      </c>
      <c r="H20" s="250">
        <v>0.002337962962962963</v>
      </c>
      <c r="I20" s="254">
        <f>H20+G20</f>
        <v>0.002337962962962963</v>
      </c>
      <c r="J20" s="252"/>
      <c r="K20" s="247">
        <f>I20/$I$12*100</f>
        <v>114.7727272727273</v>
      </c>
      <c r="L20" s="244">
        <v>3</v>
      </c>
    </row>
    <row r="21" spans="1:12" ht="12.75">
      <c r="A21" s="244"/>
      <c r="B21" s="133">
        <v>34</v>
      </c>
      <c r="C21" s="133" t="str">
        <f>VLOOKUP($B21,'Іменні заявки'!$A:$I,2,FALSE)</f>
        <v>Саука Максим Флорович</v>
      </c>
      <c r="D21" s="245"/>
      <c r="E21" s="245"/>
      <c r="F21" s="258"/>
      <c r="G21" s="246"/>
      <c r="H21" s="246"/>
      <c r="I21" s="255"/>
      <c r="J21" s="252"/>
      <c r="K21" s="247"/>
      <c r="L21" s="244"/>
    </row>
    <row r="22" spans="1:12" ht="12.75">
      <c r="A22" s="244"/>
      <c r="B22" s="133">
        <v>32</v>
      </c>
      <c r="C22" s="133" t="str">
        <f>VLOOKUP($B22,'Іменні заявки'!$A:$I,2,FALSE)</f>
        <v>Дорофтей Вадим Іванович</v>
      </c>
      <c r="D22" s="245"/>
      <c r="E22" s="245"/>
      <c r="F22" s="258"/>
      <c r="G22" s="246"/>
      <c r="H22" s="246"/>
      <c r="I22" s="255"/>
      <c r="J22" s="252"/>
      <c r="K22" s="247"/>
      <c r="L22" s="244"/>
    </row>
    <row r="23" spans="1:12" ht="12.75">
      <c r="A23" s="244"/>
      <c r="B23" s="133">
        <v>33</v>
      </c>
      <c r="C23" s="133" t="str">
        <f>VLOOKUP($B23,'Іменні заявки'!$A:$I,2,FALSE)</f>
        <v>Ільчук Юрій Валерійович</v>
      </c>
      <c r="D23" s="245"/>
      <c r="E23" s="245"/>
      <c r="F23" s="259"/>
      <c r="G23" s="246"/>
      <c r="H23" s="246"/>
      <c r="I23" s="256"/>
      <c r="J23" s="252"/>
      <c r="K23" s="247"/>
      <c r="L23" s="244"/>
    </row>
    <row r="24" spans="1:12" ht="12.75">
      <c r="A24" s="244">
        <v>4</v>
      </c>
      <c r="B24" s="133">
        <v>21</v>
      </c>
      <c r="C24" s="133" t="str">
        <f>VLOOKUP($B24,'Іменні заявки'!$A:$I,2,FALSE)</f>
        <v>Микитюк Богдан Миколайович</v>
      </c>
      <c r="D24" s="245" t="str">
        <f>VLOOKUP($B24,'Іменні заявки'!$A:$I,3,FALSE)</f>
        <v>Глибоцького ЦТКСЕУМ</v>
      </c>
      <c r="E24" s="245" t="str">
        <f>VLOOKUP($B24,'Іменні заявки'!$A:$I,4,FALSE)</f>
        <v>Глибоцького району</v>
      </c>
      <c r="F24" s="257">
        <v>1</v>
      </c>
      <c r="G24" s="246">
        <f>F24*$P$5</f>
        <v>0.00011574074074074073</v>
      </c>
      <c r="H24" s="250">
        <v>0.0022337962962962967</v>
      </c>
      <c r="I24" s="254">
        <f>H24+G24</f>
        <v>0.0023495370370370376</v>
      </c>
      <c r="J24" s="252"/>
      <c r="K24" s="247">
        <f>I24/$I$12*100</f>
        <v>115.34090909090912</v>
      </c>
      <c r="L24" s="244">
        <v>4</v>
      </c>
    </row>
    <row r="25" spans="1:12" ht="12.75">
      <c r="A25" s="244"/>
      <c r="B25" s="133">
        <v>22</v>
      </c>
      <c r="C25" s="133" t="str">
        <f>VLOOKUP($B25,'Іменні заявки'!$A:$I,2,FALSE)</f>
        <v>Іоняк Іван Миколайович</v>
      </c>
      <c r="D25" s="245"/>
      <c r="E25" s="245"/>
      <c r="F25" s="258"/>
      <c r="G25" s="246"/>
      <c r="H25" s="246"/>
      <c r="I25" s="255"/>
      <c r="J25" s="252"/>
      <c r="K25" s="247"/>
      <c r="L25" s="244"/>
    </row>
    <row r="26" spans="1:12" ht="12.75">
      <c r="A26" s="244"/>
      <c r="B26" s="133">
        <v>23</v>
      </c>
      <c r="C26" s="133" t="str">
        <f>VLOOKUP($B26,'Іменні заявки'!$A:$I,2,FALSE)</f>
        <v>Ткачук Богдан Анатолійович</v>
      </c>
      <c r="D26" s="245"/>
      <c r="E26" s="245"/>
      <c r="F26" s="258"/>
      <c r="G26" s="246"/>
      <c r="H26" s="246"/>
      <c r="I26" s="255"/>
      <c r="J26" s="252"/>
      <c r="K26" s="247"/>
      <c r="L26" s="244"/>
    </row>
    <row r="27" spans="1:12" ht="12.75">
      <c r="A27" s="244"/>
      <c r="B27" s="133">
        <v>24</v>
      </c>
      <c r="C27" s="133" t="str">
        <f>VLOOKUP($B27,'Іменні заявки'!$A:$I,2,FALSE)</f>
        <v>Максимюк Максим Мирославович</v>
      </c>
      <c r="D27" s="245"/>
      <c r="E27" s="245"/>
      <c r="F27" s="259"/>
      <c r="G27" s="246"/>
      <c r="H27" s="246"/>
      <c r="I27" s="256"/>
      <c r="J27" s="252"/>
      <c r="K27" s="247"/>
      <c r="L27" s="244"/>
    </row>
    <row r="28" spans="1:12" ht="12.75">
      <c r="A28" s="244">
        <v>5</v>
      </c>
      <c r="B28" s="133">
        <v>71</v>
      </c>
      <c r="C28" s="133" t="str">
        <f>VLOOKUP($B28,'Іменні заявки'!$A:$I,2,FALSE)</f>
        <v>Бізіян максим Дмитрович</v>
      </c>
      <c r="D28" s="245" t="str">
        <f>VLOOKUP($B28,'Іменні заявки'!$A:$I,3,FALSE)</f>
        <v>Сторожинецького району</v>
      </c>
      <c r="E28" s="245" t="str">
        <f>VLOOKUP($B28,'Іменні заявки'!$A:$I,4,FALSE)</f>
        <v>Сторожинецького району</v>
      </c>
      <c r="F28" s="257">
        <v>1</v>
      </c>
      <c r="G28" s="246">
        <f>F28*$P$5</f>
        <v>0.00011574074074074073</v>
      </c>
      <c r="H28" s="250">
        <v>0.0022453703703703702</v>
      </c>
      <c r="I28" s="254">
        <f>H28+G28</f>
        <v>0.002361111111111111</v>
      </c>
      <c r="J28" s="252"/>
      <c r="K28" s="247">
        <f>I28/$I$12*100</f>
        <v>115.90909090909092</v>
      </c>
      <c r="L28" s="244">
        <v>5</v>
      </c>
    </row>
    <row r="29" spans="1:12" ht="12.75">
      <c r="A29" s="244"/>
      <c r="B29" s="133">
        <v>72</v>
      </c>
      <c r="C29" s="133" t="str">
        <f>VLOOKUP($B29,'Іменні заявки'!$A:$I,2,FALSE)</f>
        <v>Тремель Михайло Васильович</v>
      </c>
      <c r="D29" s="245"/>
      <c r="E29" s="245"/>
      <c r="F29" s="258"/>
      <c r="G29" s="246"/>
      <c r="H29" s="246"/>
      <c r="I29" s="255"/>
      <c r="J29" s="252"/>
      <c r="K29" s="247"/>
      <c r="L29" s="244"/>
    </row>
    <row r="30" spans="1:12" ht="12.75">
      <c r="A30" s="244"/>
      <c r="B30" s="133">
        <v>75</v>
      </c>
      <c r="C30" s="133" t="str">
        <f>VLOOKUP($B30,'Іменні заявки'!$A:$I,2,FALSE)</f>
        <v>Мовчанець Микола Васильович</v>
      </c>
      <c r="D30" s="245"/>
      <c r="E30" s="245"/>
      <c r="F30" s="258"/>
      <c r="G30" s="246"/>
      <c r="H30" s="246"/>
      <c r="I30" s="255"/>
      <c r="J30" s="252"/>
      <c r="K30" s="247"/>
      <c r="L30" s="244"/>
    </row>
    <row r="31" spans="1:12" ht="12.75">
      <c r="A31" s="244"/>
      <c r="B31" s="133">
        <v>76</v>
      </c>
      <c r="C31" s="133" t="str">
        <f>VLOOKUP($B31,'Іменні заявки'!$A:$I,2,FALSE)</f>
        <v>Снялий Андрій Петрович</v>
      </c>
      <c r="D31" s="245"/>
      <c r="E31" s="245"/>
      <c r="F31" s="259"/>
      <c r="G31" s="246"/>
      <c r="H31" s="246"/>
      <c r="I31" s="256"/>
      <c r="J31" s="252"/>
      <c r="K31" s="247"/>
      <c r="L31" s="244"/>
    </row>
    <row r="32" spans="1:12" ht="12.75">
      <c r="A32" s="244">
        <v>6</v>
      </c>
      <c r="B32" s="133">
        <v>92</v>
      </c>
      <c r="C32" s="133" t="str">
        <f>VLOOKUP($B32,'Іменні заявки'!$A:$I,2,FALSE)</f>
        <v>Червенюк Іван Іванович</v>
      </c>
      <c r="D32" s="245" t="str">
        <f>VLOOKUP($B32,'Іменні заявки'!$A:$I,3,FALSE)</f>
        <v>м.Чернівців</v>
      </c>
      <c r="E32" s="245" t="str">
        <f>VLOOKUP($B32,'Іменні заявки'!$A:$I,4,FALSE)</f>
        <v>м.Чернівців</v>
      </c>
      <c r="F32" s="257">
        <v>0</v>
      </c>
      <c r="G32" s="246">
        <f>F32*$P$5</f>
        <v>0</v>
      </c>
      <c r="H32" s="250">
        <v>0.002847222222222222</v>
      </c>
      <c r="I32" s="254">
        <f>H32+G32</f>
        <v>0.002847222222222222</v>
      </c>
      <c r="J32" s="252"/>
      <c r="K32" s="247">
        <f>I32/$I$12*100</f>
        <v>139.77272727272728</v>
      </c>
      <c r="L32" s="244">
        <v>6</v>
      </c>
    </row>
    <row r="33" spans="1:12" ht="12.75">
      <c r="A33" s="244"/>
      <c r="B33" s="133">
        <v>91</v>
      </c>
      <c r="C33" s="133" t="str">
        <f>VLOOKUP($B33,'Іменні заявки'!$A:$I,2,FALSE)</f>
        <v>Петрінець Сергій Миколайович</v>
      </c>
      <c r="D33" s="245"/>
      <c r="E33" s="245"/>
      <c r="F33" s="258"/>
      <c r="G33" s="246"/>
      <c r="H33" s="246"/>
      <c r="I33" s="255"/>
      <c r="J33" s="252"/>
      <c r="K33" s="247"/>
      <c r="L33" s="244"/>
    </row>
    <row r="34" spans="1:12" ht="12.75">
      <c r="A34" s="244"/>
      <c r="B34" s="133">
        <v>97</v>
      </c>
      <c r="C34" s="133" t="str">
        <f>VLOOKUP($B34,'Іменні заявки'!$A:$I,2,FALSE)</f>
        <v>Шора Марія Дмитрівна</v>
      </c>
      <c r="D34" s="245"/>
      <c r="E34" s="245"/>
      <c r="F34" s="258"/>
      <c r="G34" s="246"/>
      <c r="H34" s="246"/>
      <c r="I34" s="255"/>
      <c r="J34" s="252"/>
      <c r="K34" s="247"/>
      <c r="L34" s="244"/>
    </row>
    <row r="35" spans="1:12" ht="12.75">
      <c r="A35" s="244"/>
      <c r="B35" s="133">
        <v>95</v>
      </c>
      <c r="C35" s="133" t="str">
        <f>VLOOKUP($B35,'Іменні заявки'!$A:$I,2,FALSE)</f>
        <v>Собко Юлія Юріївна</v>
      </c>
      <c r="D35" s="245"/>
      <c r="E35" s="245"/>
      <c r="F35" s="259"/>
      <c r="G35" s="246"/>
      <c r="H35" s="246"/>
      <c r="I35" s="256"/>
      <c r="J35" s="252"/>
      <c r="K35" s="247"/>
      <c r="L35" s="244"/>
    </row>
    <row r="36" spans="1:12" ht="12.75">
      <c r="A36" s="244">
        <v>7</v>
      </c>
      <c r="B36" s="133">
        <v>64</v>
      </c>
      <c r="C36" s="133" t="str">
        <f>VLOOKUP($B36,'Іменні заявки'!$A:$I,2,FALSE)</f>
        <v>Мудрий Ярослав Васильович</v>
      </c>
      <c r="D36" s="245" t="str">
        <f>VLOOKUP($B36,'Іменні заявки'!$A:$I,3,FALSE)</f>
        <v>ОЦТКЕУМ</v>
      </c>
      <c r="E36" s="245" t="str">
        <f>VLOOKUP($B36,'Іменні заявки'!$A:$I,4,FALSE)</f>
        <v>м.Чернівці</v>
      </c>
      <c r="F36" s="257">
        <v>4</v>
      </c>
      <c r="G36" s="246">
        <f>F36*$P$5</f>
        <v>0.0004629629629629629</v>
      </c>
      <c r="H36" s="250">
        <v>0.0026041666666666665</v>
      </c>
      <c r="I36" s="254">
        <f>H36+G36</f>
        <v>0.0030671296296296293</v>
      </c>
      <c r="J36" s="252"/>
      <c r="K36" s="247">
        <f>I36/$I$12*100</f>
        <v>150.5681818181818</v>
      </c>
      <c r="L36" s="244">
        <v>7</v>
      </c>
    </row>
    <row r="37" spans="1:12" ht="12.75">
      <c r="A37" s="244"/>
      <c r="B37" s="133">
        <v>65</v>
      </c>
      <c r="C37" s="133" t="str">
        <f>VLOOKUP($B37,'Іменні заявки'!$A:$I,2,FALSE)</f>
        <v>Коржевий Іван Олександрович</v>
      </c>
      <c r="D37" s="245"/>
      <c r="E37" s="245"/>
      <c r="F37" s="258"/>
      <c r="G37" s="246"/>
      <c r="H37" s="246"/>
      <c r="I37" s="255"/>
      <c r="J37" s="252"/>
      <c r="K37" s="247"/>
      <c r="L37" s="244"/>
    </row>
    <row r="38" spans="1:12" ht="12.75">
      <c r="A38" s="244"/>
      <c r="B38" s="133">
        <v>63</v>
      </c>
      <c r="C38" s="133" t="str">
        <f>VLOOKUP($B38,'Іменні заявки'!$A:$I,2,FALSE)</f>
        <v>Гаврилиця Денис Васильович</v>
      </c>
      <c r="D38" s="245"/>
      <c r="E38" s="245"/>
      <c r="F38" s="258"/>
      <c r="G38" s="246"/>
      <c r="H38" s="246"/>
      <c r="I38" s="255"/>
      <c r="J38" s="252"/>
      <c r="K38" s="247"/>
      <c r="L38" s="244"/>
    </row>
    <row r="39" spans="1:12" ht="12.75">
      <c r="A39" s="244"/>
      <c r="B39" s="133">
        <v>62</v>
      </c>
      <c r="C39" s="133" t="str">
        <f>VLOOKUP($B39,'Іменні заявки'!$A:$I,2,FALSE)</f>
        <v>Саврій Іван Романович</v>
      </c>
      <c r="D39" s="245"/>
      <c r="E39" s="245"/>
      <c r="F39" s="259"/>
      <c r="G39" s="246"/>
      <c r="H39" s="246"/>
      <c r="I39" s="256"/>
      <c r="J39" s="252"/>
      <c r="K39" s="247"/>
      <c r="L39" s="244"/>
    </row>
    <row r="41" spans="1:12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</row>
    <row r="43" spans="1:12" ht="12.7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</sheetData>
  <sheetProtection/>
  <mergeCells count="75">
    <mergeCell ref="A41:L41"/>
    <mergeCell ref="F12:F15"/>
    <mergeCell ref="F24:F27"/>
    <mergeCell ref="F20:F23"/>
    <mergeCell ref="F16:F19"/>
    <mergeCell ref="F36:F39"/>
    <mergeCell ref="F28:F31"/>
    <mergeCell ref="F32:F35"/>
    <mergeCell ref="K28:K31"/>
    <mergeCell ref="J28:J31"/>
    <mergeCell ref="H32:H35"/>
    <mergeCell ref="A43:L43"/>
    <mergeCell ref="B1:O1"/>
    <mergeCell ref="B2:O2"/>
    <mergeCell ref="I28:I31"/>
    <mergeCell ref="B3:L3"/>
    <mergeCell ref="L36:L39"/>
    <mergeCell ref="I16:I19"/>
    <mergeCell ref="A36:A39"/>
    <mergeCell ref="G32:G35"/>
    <mergeCell ref="D36:D39"/>
    <mergeCell ref="D32:D35"/>
    <mergeCell ref="J36:J39"/>
    <mergeCell ref="H28:H31"/>
    <mergeCell ref="G36:G39"/>
    <mergeCell ref="H36:H39"/>
    <mergeCell ref="E32:E35"/>
    <mergeCell ref="E36:E39"/>
    <mergeCell ref="I32:I35"/>
    <mergeCell ref="J32:J35"/>
    <mergeCell ref="L12:L15"/>
    <mergeCell ref="A24:A27"/>
    <mergeCell ref="D24:D27"/>
    <mergeCell ref="E24:E27"/>
    <mergeCell ref="D12:D15"/>
    <mergeCell ref="G20:G23"/>
    <mergeCell ref="D20:D23"/>
    <mergeCell ref="E20:E23"/>
    <mergeCell ref="A16:A19"/>
    <mergeCell ref="H16:H19"/>
    <mergeCell ref="I36:I39"/>
    <mergeCell ref="K24:K27"/>
    <mergeCell ref="A32:A35"/>
    <mergeCell ref="K12:K15"/>
    <mergeCell ref="A28:A31"/>
    <mergeCell ref="D28:D31"/>
    <mergeCell ref="E28:E31"/>
    <mergeCell ref="A20:A23"/>
    <mergeCell ref="G16:G19"/>
    <mergeCell ref="G28:G31"/>
    <mergeCell ref="K36:K39"/>
    <mergeCell ref="L28:L31"/>
    <mergeCell ref="K20:K23"/>
    <mergeCell ref="L20:L23"/>
    <mergeCell ref="I24:I27"/>
    <mergeCell ref="I20:I23"/>
    <mergeCell ref="K32:K35"/>
    <mergeCell ref="L32:L35"/>
    <mergeCell ref="J12:J15"/>
    <mergeCell ref="E16:E19"/>
    <mergeCell ref="D16:D19"/>
    <mergeCell ref="J20:J23"/>
    <mergeCell ref="I12:I15"/>
    <mergeCell ref="H20:H23"/>
    <mergeCell ref="J16:J19"/>
    <mergeCell ref="L24:L27"/>
    <mergeCell ref="A12:A15"/>
    <mergeCell ref="E12:E15"/>
    <mergeCell ref="H12:H15"/>
    <mergeCell ref="G12:G15"/>
    <mergeCell ref="G24:G27"/>
    <mergeCell ref="H24:H27"/>
    <mergeCell ref="J24:J27"/>
    <mergeCell ref="K16:K19"/>
    <mergeCell ref="L16:L19"/>
  </mergeCells>
  <printOptions horizontalCentered="1" verticalCentered="1"/>
  <pageMargins left="0" right="0" top="0.1968503937007874" bottom="0" header="0.1968503937007874" footer="0.1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8">
      <selection activeCell="K14" sqref="K14:K23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32.375" style="0" customWidth="1"/>
    <col min="4" max="4" width="18.75390625" style="0" customWidth="1"/>
    <col min="5" max="5" width="19.125" style="0" customWidth="1"/>
    <col min="6" max="6" width="9.75390625" style="0" customWidth="1"/>
    <col min="7" max="7" width="12.625" style="0" customWidth="1"/>
    <col min="8" max="8" width="12.25390625" style="0" customWidth="1"/>
    <col min="9" max="10" width="10.875" style="0" customWidth="1"/>
    <col min="11" max="11" width="18.375" style="0" customWidth="1"/>
  </cols>
  <sheetData>
    <row r="1" spans="2:15" ht="18.75">
      <c r="B1" s="264" t="s">
        <v>57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2:15" ht="12.75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2:15" ht="12.75">
      <c r="B3" s="266" t="s">
        <v>51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2:15" ht="15">
      <c r="B4" s="127" t="s">
        <v>163</v>
      </c>
      <c r="C4" s="1"/>
      <c r="D4" s="1"/>
      <c r="E4" s="1"/>
      <c r="F4" s="2"/>
      <c r="G4" s="2"/>
      <c r="H4" s="2"/>
      <c r="I4" s="2"/>
      <c r="J4" s="2"/>
      <c r="K4" s="1"/>
      <c r="L4" s="1"/>
      <c r="N4" s="1"/>
      <c r="O4" s="1"/>
    </row>
    <row r="5" spans="2:15" ht="15">
      <c r="B5" s="127" t="s">
        <v>164</v>
      </c>
      <c r="C5" s="1"/>
      <c r="D5" s="1"/>
      <c r="E5" s="1"/>
      <c r="F5" s="2"/>
      <c r="G5" s="2"/>
      <c r="H5" s="2"/>
      <c r="I5" s="2"/>
      <c r="J5" s="2"/>
      <c r="K5" s="1"/>
      <c r="L5" s="1"/>
      <c r="N5" s="1"/>
      <c r="O5" s="1"/>
    </row>
    <row r="6" spans="2:15" ht="15">
      <c r="B6" s="127" t="s">
        <v>165</v>
      </c>
      <c r="C6" s="1"/>
      <c r="D6" s="1"/>
      <c r="E6" s="1"/>
      <c r="F6" s="2"/>
      <c r="G6" s="2"/>
      <c r="H6" s="2"/>
      <c r="I6" s="2"/>
      <c r="J6" s="2"/>
      <c r="K6" s="1"/>
      <c r="L6" s="1"/>
      <c r="N6" s="1"/>
      <c r="O6" s="1"/>
    </row>
    <row r="7" spans="2:15" ht="12.75">
      <c r="B7" s="1" t="s">
        <v>167</v>
      </c>
      <c r="C7" s="1"/>
      <c r="D7" s="1"/>
      <c r="E7" s="1"/>
      <c r="F7" s="2"/>
      <c r="G7" s="2"/>
      <c r="H7" s="2"/>
      <c r="I7" s="2"/>
      <c r="J7" s="2"/>
      <c r="N7" s="1"/>
      <c r="O7" s="1"/>
    </row>
    <row r="8" spans="2:15" ht="12.75">
      <c r="B8" s="1" t="s">
        <v>168</v>
      </c>
      <c r="C8" s="1"/>
      <c r="D8" s="1"/>
      <c r="E8" s="1"/>
      <c r="F8" s="2"/>
      <c r="G8" s="2"/>
      <c r="H8" s="2"/>
      <c r="I8" s="2"/>
      <c r="J8" s="2"/>
      <c r="K8" s="1"/>
      <c r="L8" s="3"/>
      <c r="N8" s="4"/>
      <c r="O8" s="1"/>
    </row>
    <row r="9" spans="3:15" ht="20.25">
      <c r="C9" s="44" t="s">
        <v>94</v>
      </c>
      <c r="D9" s="43"/>
      <c r="E9" s="43"/>
      <c r="F9" s="2"/>
      <c r="G9" s="2"/>
      <c r="H9" s="2"/>
      <c r="I9" s="2"/>
      <c r="J9" s="2"/>
      <c r="K9" s="1"/>
      <c r="L9" s="4"/>
      <c r="N9" s="1"/>
      <c r="O9" s="1"/>
    </row>
    <row r="10" spans="1:12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31.5">
      <c r="A11" s="158" t="s">
        <v>49</v>
      </c>
      <c r="B11" s="159" t="s">
        <v>1</v>
      </c>
      <c r="C11" s="159" t="s">
        <v>2</v>
      </c>
      <c r="D11" s="160" t="s">
        <v>3</v>
      </c>
      <c r="E11" s="160" t="s">
        <v>48</v>
      </c>
      <c r="F11" s="158" t="s">
        <v>4</v>
      </c>
      <c r="G11" s="160" t="s">
        <v>5</v>
      </c>
      <c r="H11" s="160" t="s">
        <v>6</v>
      </c>
      <c r="I11" s="161" t="s">
        <v>7</v>
      </c>
      <c r="J11" s="161" t="s">
        <v>50</v>
      </c>
      <c r="K11" s="159" t="s">
        <v>8</v>
      </c>
      <c r="L11" s="159" t="s">
        <v>9</v>
      </c>
    </row>
    <row r="12" spans="1:13" ht="12.75">
      <c r="A12" s="260">
        <v>1</v>
      </c>
      <c r="B12" s="162">
        <v>56</v>
      </c>
      <c r="C12" s="162" t="str">
        <f>VLOOKUP($B12,'Іменні заявки'!$A:$I,2,FALSE)</f>
        <v>Паскар Вадим Михайлович</v>
      </c>
      <c r="D12" s="261" t="str">
        <f>VLOOKUP($B12,'Іменні заявки'!$A:$I,3,FALSE)</f>
        <v>Новоселицького району</v>
      </c>
      <c r="E12" s="261" t="str">
        <f>VLOOKUP($B12,'Іменні заявки'!$A:$I,4,FALSE)</f>
        <v>Новоселицького району</v>
      </c>
      <c r="F12" s="260">
        <f>VLOOKUP($B12,'Іменні заявки'!$A:$I,5,FALSE)</f>
        <v>0</v>
      </c>
      <c r="G12" s="227">
        <v>0.030555555555555555</v>
      </c>
      <c r="H12" s="227">
        <v>0.08298611111111111</v>
      </c>
      <c r="I12" s="227">
        <f>H12-G12</f>
        <v>0.05243055555555555</v>
      </c>
      <c r="J12" s="262">
        <f>HOUR(I12)*3600+MINUTE(I12)*60+SECOND(I12)</f>
        <v>4530</v>
      </c>
      <c r="K12" s="224">
        <v>100</v>
      </c>
      <c r="L12" s="260">
        <v>1</v>
      </c>
      <c r="M12" s="128"/>
    </row>
    <row r="13" spans="1:13" ht="12.75">
      <c r="A13" s="260"/>
      <c r="B13" s="162">
        <v>55</v>
      </c>
      <c r="C13" s="162" t="str">
        <f>VLOOKUP($B13,'Іменні заявки'!$A:$I,2,FALSE)</f>
        <v>Кіріл Вадим Віталійович</v>
      </c>
      <c r="D13" s="261"/>
      <c r="E13" s="261"/>
      <c r="F13" s="260"/>
      <c r="G13" s="263"/>
      <c r="H13" s="263"/>
      <c r="I13" s="227"/>
      <c r="J13" s="262"/>
      <c r="K13" s="224"/>
      <c r="L13" s="260"/>
      <c r="M13" s="128"/>
    </row>
    <row r="14" spans="1:13" ht="12.75">
      <c r="A14" s="260">
        <v>2</v>
      </c>
      <c r="B14" s="162">
        <v>16</v>
      </c>
      <c r="C14" s="162" t="str">
        <f>VLOOKUP($B14,'Іменні заявки'!$A:$I,2,FALSE)</f>
        <v>Лук’янюк Ілля Ілліч</v>
      </c>
      <c r="D14" s="261" t="str">
        <f>VLOOKUP($B14,'Іменні заявки'!$A:$I,3,FALSE)</f>
        <v>Глибоцького району</v>
      </c>
      <c r="E14" s="261" t="str">
        <f>VLOOKUP($B14,'Іменні заявки'!$A:$I,4,FALSE)</f>
        <v>Глибоцького району</v>
      </c>
      <c r="F14" s="260">
        <f>VLOOKUP($B14,'Іменні заявки'!$A:$I,5,FALSE)</f>
        <v>0</v>
      </c>
      <c r="G14" s="227">
        <v>0.027777777777777776</v>
      </c>
      <c r="H14" s="227">
        <v>0.08298611111111111</v>
      </c>
      <c r="I14" s="227">
        <f>H14-G14</f>
        <v>0.05520833333333333</v>
      </c>
      <c r="J14" s="262">
        <f>HOUR(I14)*3600+MINUTE(I14)*60+SECOND(I14)</f>
        <v>4770</v>
      </c>
      <c r="K14" s="224">
        <f>J14/$J$12*100</f>
        <v>105.29801324503312</v>
      </c>
      <c r="L14" s="260">
        <v>2</v>
      </c>
      <c r="M14" s="128"/>
    </row>
    <row r="15" spans="1:13" ht="12.75">
      <c r="A15" s="260"/>
      <c r="B15" s="162">
        <v>17</v>
      </c>
      <c r="C15" s="162" t="str">
        <f>VLOOKUP($B15,'Іменні заявки'!$A:$I,2,FALSE)</f>
        <v>Павел Петро Маринович</v>
      </c>
      <c r="D15" s="261"/>
      <c r="E15" s="261"/>
      <c r="F15" s="260"/>
      <c r="G15" s="263"/>
      <c r="H15" s="263"/>
      <c r="I15" s="227"/>
      <c r="J15" s="262"/>
      <c r="K15" s="224"/>
      <c r="L15" s="260"/>
      <c r="M15" s="128"/>
    </row>
    <row r="16" spans="1:13" ht="12.75">
      <c r="A16" s="260">
        <v>3</v>
      </c>
      <c r="B16" s="162">
        <v>78</v>
      </c>
      <c r="C16" s="162" t="str">
        <f>VLOOKUP($B16,'Іменні заявки'!$A:$I,2,FALSE)</f>
        <v>Мустяца Петро Петрович</v>
      </c>
      <c r="D16" s="261" t="str">
        <f>VLOOKUP($B16,'Іменні заявки'!$A:$I,3,FALSE)</f>
        <v>Сторожинецького району</v>
      </c>
      <c r="E16" s="261" t="str">
        <f>VLOOKUP($B16,'Іменні заявки'!$A:$I,4,FALSE)</f>
        <v>Сторожинецького району</v>
      </c>
      <c r="F16" s="260">
        <f>VLOOKUP($B16,'Іменні заявки'!$A:$I,5,FALSE)</f>
        <v>0</v>
      </c>
      <c r="G16" s="227">
        <v>0.03333333333333333</v>
      </c>
      <c r="H16" s="227">
        <v>0.09222222222222222</v>
      </c>
      <c r="I16" s="227">
        <f>H16-G16</f>
        <v>0.058888888888888886</v>
      </c>
      <c r="J16" s="262">
        <f>HOUR(I16)*3600+MINUTE(I16)*60+SECOND(I16)</f>
        <v>5088</v>
      </c>
      <c r="K16" s="224">
        <f>J16/$J$12*100</f>
        <v>112.31788079470199</v>
      </c>
      <c r="L16" s="260">
        <v>3</v>
      </c>
      <c r="M16" s="128"/>
    </row>
    <row r="17" spans="1:13" ht="12.75">
      <c r="A17" s="260"/>
      <c r="B17" s="162">
        <v>74</v>
      </c>
      <c r="C17" s="162" t="str">
        <f>VLOOKUP($B17,'Іменні заявки'!$A:$I,2,FALSE)</f>
        <v>Гресько Дмитро Михайлович</v>
      </c>
      <c r="D17" s="261"/>
      <c r="E17" s="261"/>
      <c r="F17" s="260"/>
      <c r="G17" s="263"/>
      <c r="H17" s="263"/>
      <c r="I17" s="227"/>
      <c r="J17" s="262"/>
      <c r="K17" s="224"/>
      <c r="L17" s="260"/>
      <c r="M17" s="128"/>
    </row>
    <row r="18" spans="1:13" ht="12.75">
      <c r="A18" s="260">
        <v>4</v>
      </c>
      <c r="B18" s="162">
        <v>25</v>
      </c>
      <c r="C18" s="162" t="str">
        <f>VLOOKUP($B18,'Іменні заявки'!$A:$I,2,FALSE)</f>
        <v>Шородок Ілля Валерійович</v>
      </c>
      <c r="D18" s="261" t="str">
        <f>VLOOKUP($B18,'Іменні заявки'!$A:$I,3,FALSE)</f>
        <v>Глибоцького ЦТКСЕУМ</v>
      </c>
      <c r="E18" s="261" t="str">
        <f>VLOOKUP($B18,'Іменні заявки'!$A:$I,4,FALSE)</f>
        <v>Глибоцького району</v>
      </c>
      <c r="F18" s="260">
        <f>VLOOKUP($B18,'Іменні заявки'!$A:$I,5,FALSE)</f>
        <v>0</v>
      </c>
      <c r="G18" s="227">
        <v>0.036111111111111115</v>
      </c>
      <c r="H18" s="227">
        <v>0.09785879629629629</v>
      </c>
      <c r="I18" s="227">
        <f>H18-G18</f>
        <v>0.061747685185185176</v>
      </c>
      <c r="J18" s="262">
        <f>HOUR(I18)*3600+MINUTE(I18)*60+SECOND(I18)</f>
        <v>5335</v>
      </c>
      <c r="K18" s="224">
        <f>J18/$J$12*100</f>
        <v>117.77041942604856</v>
      </c>
      <c r="L18" s="260">
        <v>4</v>
      </c>
      <c r="M18" s="128"/>
    </row>
    <row r="19" spans="1:13" ht="12.75">
      <c r="A19" s="260"/>
      <c r="B19" s="162">
        <v>26</v>
      </c>
      <c r="C19" s="162" t="str">
        <f>VLOOKUP($B19,'Іменні заявки'!$A:$I,2,FALSE)</f>
        <v>Лук’янюк Георгій Ілліч</v>
      </c>
      <c r="D19" s="261"/>
      <c r="E19" s="261"/>
      <c r="F19" s="260"/>
      <c r="G19" s="263"/>
      <c r="H19" s="263"/>
      <c r="I19" s="227"/>
      <c r="J19" s="262"/>
      <c r="K19" s="224"/>
      <c r="L19" s="260"/>
      <c r="M19" s="128"/>
    </row>
    <row r="20" spans="1:13" ht="12.75">
      <c r="A20" s="260">
        <v>5</v>
      </c>
      <c r="B20" s="162">
        <v>67</v>
      </c>
      <c r="C20" s="162" t="str">
        <f>VLOOKUP($B20,'Іменні заявки'!$A:$I,2,FALSE)</f>
        <v>Лотоцька Євгенія Янівна</v>
      </c>
      <c r="D20" s="261" t="str">
        <f>VLOOKUP($B20,'Іменні заявки'!$A:$I,3,FALSE)</f>
        <v>ОЦТКЕУМ</v>
      </c>
      <c r="E20" s="261" t="str">
        <f>VLOOKUP($B20,'Іменні заявки'!$A:$I,4,FALSE)</f>
        <v>м.Чернівці</v>
      </c>
      <c r="F20" s="260">
        <f>VLOOKUP($B20,'Іменні заявки'!$A:$I,5,FALSE)</f>
        <v>0</v>
      </c>
      <c r="G20" s="227">
        <v>0.03888888888888889</v>
      </c>
      <c r="H20" s="227">
        <v>0.1008912037037037</v>
      </c>
      <c r="I20" s="227">
        <f>H20-G20</f>
        <v>0.062002314814814816</v>
      </c>
      <c r="J20" s="262">
        <f>HOUR(I20)*3600+MINUTE(I20)*60+SECOND(I20)</f>
        <v>5357</v>
      </c>
      <c r="K20" s="224">
        <f>J20/$J$12*100</f>
        <v>118.2560706401766</v>
      </c>
      <c r="L20" s="260">
        <v>5</v>
      </c>
      <c r="M20" s="128"/>
    </row>
    <row r="21" spans="1:13" ht="12.75">
      <c r="A21" s="260"/>
      <c r="B21" s="162">
        <v>61</v>
      </c>
      <c r="C21" s="162" t="str">
        <f>VLOOKUP($B21,'Іменні заявки'!$A:$I,2,FALSE)</f>
        <v> Яцко Олександр </v>
      </c>
      <c r="D21" s="261"/>
      <c r="E21" s="261"/>
      <c r="F21" s="260"/>
      <c r="G21" s="263"/>
      <c r="H21" s="263"/>
      <c r="I21" s="227"/>
      <c r="J21" s="262"/>
      <c r="K21" s="224"/>
      <c r="L21" s="260"/>
      <c r="M21" s="128"/>
    </row>
    <row r="22" spans="1:13" ht="12.75">
      <c r="A22" s="260">
        <v>6</v>
      </c>
      <c r="B22" s="162">
        <v>93</v>
      </c>
      <c r="C22" s="162" t="str">
        <f>VLOOKUP($B22,'Іменні заявки'!$A:$I,2,FALSE)</f>
        <v>Боднар Андрій Ігорович</v>
      </c>
      <c r="D22" s="261" t="str">
        <f>VLOOKUP($B22,'Іменні заявки'!$A:$I,3,FALSE)</f>
        <v>м.Чернівців</v>
      </c>
      <c r="E22" s="261" t="str">
        <f>VLOOKUP($B22,'Іменні заявки'!$A:$I,4,FALSE)</f>
        <v>м.Чернівців</v>
      </c>
      <c r="F22" s="260">
        <f>VLOOKUP($B22,'Іменні заявки'!$A:$I,5,FALSE)</f>
        <v>0</v>
      </c>
      <c r="G22" s="227">
        <v>0.041666666666666664</v>
      </c>
      <c r="H22" s="227">
        <v>0.10704861111111112</v>
      </c>
      <c r="I22" s="227">
        <f>H22-G22</f>
        <v>0.06538194444444445</v>
      </c>
      <c r="J22" s="262">
        <f>HOUR(I22)*3600+MINUTE(I22)*60+SECOND(I22)</f>
        <v>5649</v>
      </c>
      <c r="K22" s="224">
        <f>J22/$J$12*100</f>
        <v>124.70198675496688</v>
      </c>
      <c r="L22" s="260">
        <v>6</v>
      </c>
      <c r="M22" s="128"/>
    </row>
    <row r="23" spans="1:13" ht="12.75">
      <c r="A23" s="260"/>
      <c r="B23" s="162">
        <v>96</v>
      </c>
      <c r="C23" s="162" t="str">
        <f>VLOOKUP($B23,'Іменні заявки'!$A:$I,2,FALSE)</f>
        <v>Кушнирюк Ольга Василівна</v>
      </c>
      <c r="D23" s="261"/>
      <c r="E23" s="261"/>
      <c r="F23" s="260"/>
      <c r="G23" s="263"/>
      <c r="H23" s="263"/>
      <c r="I23" s="227"/>
      <c r="J23" s="262"/>
      <c r="K23" s="224"/>
      <c r="L23" s="260"/>
      <c r="M23" s="128"/>
    </row>
    <row r="25" spans="1:12" ht="12.75">
      <c r="A25" s="196" t="s">
        <v>92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7" spans="1:12" ht="12.75">
      <c r="A27" s="196" t="s">
        <v>93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</sheetData>
  <sheetProtection/>
  <mergeCells count="65">
    <mergeCell ref="J12:J13"/>
    <mergeCell ref="A14:A15"/>
    <mergeCell ref="D14:D15"/>
    <mergeCell ref="E14:E15"/>
    <mergeCell ref="F14:F15"/>
    <mergeCell ref="K22:K23"/>
    <mergeCell ref="B1:O1"/>
    <mergeCell ref="B2:O2"/>
    <mergeCell ref="B3:O3"/>
    <mergeCell ref="G14:G15"/>
    <mergeCell ref="H14:H15"/>
    <mergeCell ref="I14:I15"/>
    <mergeCell ref="D22:D23"/>
    <mergeCell ref="E22:E23"/>
    <mergeCell ref="F22:F23"/>
    <mergeCell ref="L22:L23"/>
    <mergeCell ref="A18:A19"/>
    <mergeCell ref="D18:D19"/>
    <mergeCell ref="E18:E19"/>
    <mergeCell ref="F18:F19"/>
    <mergeCell ref="G18:G19"/>
    <mergeCell ref="H18:H19"/>
    <mergeCell ref="I18:I19"/>
    <mergeCell ref="G20:G21"/>
    <mergeCell ref="H20:H21"/>
    <mergeCell ref="J22:J23"/>
    <mergeCell ref="A20:A21"/>
    <mergeCell ref="D20:D21"/>
    <mergeCell ref="E20:E21"/>
    <mergeCell ref="F20:F21"/>
    <mergeCell ref="J20:J21"/>
    <mergeCell ref="I22:I23"/>
    <mergeCell ref="A22:A23"/>
    <mergeCell ref="G22:G23"/>
    <mergeCell ref="H22:H23"/>
    <mergeCell ref="I16:I17"/>
    <mergeCell ref="K20:K21"/>
    <mergeCell ref="L20:L21"/>
    <mergeCell ref="I20:I21"/>
    <mergeCell ref="F12:F13"/>
    <mergeCell ref="G12:G13"/>
    <mergeCell ref="H12:H13"/>
    <mergeCell ref="A16:A17"/>
    <mergeCell ref="D16:D17"/>
    <mergeCell ref="E16:E17"/>
    <mergeCell ref="F16:F17"/>
    <mergeCell ref="G16:G17"/>
    <mergeCell ref="H16:H17"/>
    <mergeCell ref="E12:E13"/>
    <mergeCell ref="J18:J19"/>
    <mergeCell ref="K18:K19"/>
    <mergeCell ref="L18:L19"/>
    <mergeCell ref="K14:K15"/>
    <mergeCell ref="L14:L15"/>
    <mergeCell ref="J14:J15"/>
    <mergeCell ref="I12:I13"/>
    <mergeCell ref="K12:K13"/>
    <mergeCell ref="L12:L13"/>
    <mergeCell ref="A27:L27"/>
    <mergeCell ref="A25:L25"/>
    <mergeCell ref="A12:A13"/>
    <mergeCell ref="D12:D13"/>
    <mergeCell ref="J16:J17"/>
    <mergeCell ref="K16:K17"/>
    <mergeCell ref="L16:L17"/>
  </mergeCells>
  <printOptions horizontalCentered="1" verticalCentered="1"/>
  <pageMargins left="0" right="0" top="0.1968503937007874" bottom="0.3937007874015748" header="0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ТСК "ТРИТОН"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2015-04-07T10:26:27Z</cp:lastPrinted>
  <dcterms:created xsi:type="dcterms:W3CDTF">2009-02-10T19:10:34Z</dcterms:created>
  <dcterms:modified xsi:type="dcterms:W3CDTF">2015-04-20T08:42:28Z</dcterms:modified>
  <cp:category/>
  <cp:version/>
  <cp:contentType/>
  <cp:contentStatus/>
</cp:coreProperties>
</file>